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DCCJS\BDM\Intra_bdp\06_Collections\01_Politique documentaire\Statistiques_collections\2023\"/>
    </mc:Choice>
  </mc:AlternateContent>
  <xr:revisionPtr revIDLastSave="0" documentId="13_ncr:1_{11BADC39-6EA4-45EF-A801-A30F7D3523A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Synthèse_20240301" sheetId="7" r:id="rId1"/>
    <sheet name="Fictions A" sheetId="1" r:id="rId2"/>
    <sheet name="Doc A" sheetId="2" r:id="rId3"/>
    <sheet name="Fictions J" sheetId="3" r:id="rId4"/>
    <sheet name="Doc J" sheetId="4" r:id="rId5"/>
    <sheet name="CD-DVD" sheetId="5" r:id="rId6"/>
    <sheet name="Livres N" sheetId="8" r:id="rId7"/>
    <sheet name="docs de travail" sheetId="9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" l="1"/>
  <c r="D8" i="8"/>
  <c r="D7" i="8"/>
  <c r="D6" i="8"/>
  <c r="D5" i="8"/>
  <c r="D4" i="8"/>
  <c r="D3" i="8"/>
  <c r="L2" i="8"/>
  <c r="M2" i="8"/>
  <c r="J7" i="8"/>
  <c r="J6" i="8"/>
  <c r="J5" i="8"/>
  <c r="J4" i="8"/>
  <c r="J3" i="8"/>
  <c r="J2" i="8"/>
  <c r="R8" i="7" l="1"/>
  <c r="C7" i="9" l="1"/>
  <c r="B7" i="9"/>
  <c r="C6" i="9"/>
  <c r="B6" i="9"/>
  <c r="C5" i="9"/>
  <c r="B5" i="9"/>
  <c r="C4" i="9"/>
  <c r="B4" i="9"/>
  <c r="O7" i="8"/>
  <c r="O6" i="8"/>
  <c r="O5" i="8"/>
  <c r="B2" i="8"/>
  <c r="D2" i="8" s="1"/>
  <c r="E2" i="8"/>
  <c r="B2" i="5"/>
  <c r="M5" i="7"/>
  <c r="O2" i="8" l="1"/>
  <c r="S12" i="4"/>
  <c r="S11" i="4"/>
  <c r="S10" i="4"/>
  <c r="S9" i="4"/>
  <c r="S8" i="4"/>
  <c r="S7" i="4"/>
  <c r="S6" i="4"/>
  <c r="S5" i="4"/>
  <c r="S4" i="4"/>
  <c r="S3" i="4"/>
  <c r="Q9" i="1"/>
  <c r="Q8" i="1"/>
  <c r="Q7" i="1"/>
  <c r="Q6" i="1"/>
  <c r="Q5" i="1"/>
  <c r="Q4" i="1"/>
  <c r="Q3" i="1"/>
  <c r="Q5" i="7"/>
  <c r="D6" i="7"/>
  <c r="O6" i="7"/>
  <c r="R6" i="7" s="1"/>
  <c r="Q6" i="7" l="1"/>
  <c r="J6" i="7"/>
  <c r="J8" i="7"/>
  <c r="I8" i="7"/>
  <c r="F8" i="7"/>
  <c r="C8" i="7"/>
  <c r="D5" i="7"/>
  <c r="P11" i="7"/>
  <c r="P9" i="7"/>
  <c r="O11" i="7"/>
  <c r="O9" i="7"/>
  <c r="J11" i="7"/>
  <c r="J10" i="7"/>
  <c r="J9" i="7"/>
  <c r="I11" i="7"/>
  <c r="I10" i="7"/>
  <c r="I9" i="7"/>
  <c r="I6" i="7"/>
  <c r="F11" i="7"/>
  <c r="F10" i="7"/>
  <c r="F9" i="7"/>
  <c r="G9" i="7" s="1"/>
  <c r="C11" i="7"/>
  <c r="C10" i="7"/>
  <c r="C9" i="7"/>
  <c r="B11" i="7"/>
  <c r="B10" i="7"/>
  <c r="B9" i="7"/>
  <c r="B8" i="7"/>
  <c r="Q8" i="7" s="1"/>
  <c r="L11" i="7"/>
  <c r="K11" i="7"/>
  <c r="L10" i="7"/>
  <c r="K10" i="7"/>
  <c r="L9" i="7"/>
  <c r="K9" i="7"/>
  <c r="L8" i="7"/>
  <c r="K8" i="7"/>
  <c r="L6" i="7"/>
  <c r="K6" i="7"/>
  <c r="L5" i="7"/>
  <c r="K5" i="7"/>
  <c r="T9" i="5"/>
  <c r="T8" i="5"/>
  <c r="T7" i="5"/>
  <c r="T6" i="5"/>
  <c r="T4" i="5"/>
  <c r="T3" i="5"/>
  <c r="S9" i="5"/>
  <c r="S8" i="5"/>
  <c r="S7" i="5"/>
  <c r="S6" i="5"/>
  <c r="S4" i="5"/>
  <c r="S3" i="5"/>
  <c r="T10" i="5"/>
  <c r="S10" i="5"/>
  <c r="O10" i="5"/>
  <c r="O9" i="5"/>
  <c r="O8" i="5"/>
  <c r="O7" i="5"/>
  <c r="O6" i="5"/>
  <c r="O4" i="5"/>
  <c r="O3" i="5"/>
  <c r="H10" i="5"/>
  <c r="H9" i="5"/>
  <c r="H8" i="5"/>
  <c r="H7" i="5"/>
  <c r="H6" i="5"/>
  <c r="H4" i="5"/>
  <c r="H3" i="5"/>
  <c r="E10" i="5"/>
  <c r="E9" i="5"/>
  <c r="E8" i="5"/>
  <c r="E7" i="5"/>
  <c r="E6" i="5"/>
  <c r="E4" i="5"/>
  <c r="E3" i="5"/>
  <c r="R5" i="5"/>
  <c r="Q5" i="5"/>
  <c r="L5" i="5"/>
  <c r="K5" i="5"/>
  <c r="J5" i="5"/>
  <c r="O5" i="5" s="1"/>
  <c r="G5" i="5"/>
  <c r="D5" i="5"/>
  <c r="R2" i="5"/>
  <c r="Q2" i="5"/>
  <c r="L2" i="5"/>
  <c r="K2" i="5"/>
  <c r="J2" i="5"/>
  <c r="G2" i="5"/>
  <c r="D2" i="5"/>
  <c r="R12" i="4"/>
  <c r="R11" i="4"/>
  <c r="R10" i="4"/>
  <c r="R9" i="4"/>
  <c r="R8" i="4"/>
  <c r="R7" i="4"/>
  <c r="R6" i="4"/>
  <c r="R5" i="4"/>
  <c r="R4" i="4"/>
  <c r="R3" i="4"/>
  <c r="N12" i="4"/>
  <c r="N11" i="4"/>
  <c r="N10" i="4"/>
  <c r="N9" i="4"/>
  <c r="N8" i="4"/>
  <c r="N7" i="4"/>
  <c r="N6" i="4"/>
  <c r="N5" i="4"/>
  <c r="N4" i="4"/>
  <c r="N3" i="4"/>
  <c r="N2" i="4"/>
  <c r="H12" i="4"/>
  <c r="H11" i="4"/>
  <c r="H10" i="4"/>
  <c r="H9" i="4"/>
  <c r="H8" i="4"/>
  <c r="H7" i="4"/>
  <c r="H6" i="4"/>
  <c r="H5" i="4"/>
  <c r="H4" i="4"/>
  <c r="H3" i="4"/>
  <c r="E12" i="4"/>
  <c r="E11" i="4"/>
  <c r="E10" i="4"/>
  <c r="E9" i="4"/>
  <c r="E8" i="4"/>
  <c r="E7" i="4"/>
  <c r="E6" i="4"/>
  <c r="E5" i="4"/>
  <c r="E4" i="4"/>
  <c r="E3" i="4"/>
  <c r="L2" i="4"/>
  <c r="Q2" i="4"/>
  <c r="S2" i="4" s="1"/>
  <c r="P2" i="4"/>
  <c r="K2" i="4"/>
  <c r="J2" i="4"/>
  <c r="G2" i="4"/>
  <c r="D2" i="4"/>
  <c r="R7" i="3"/>
  <c r="R6" i="3"/>
  <c r="R5" i="3"/>
  <c r="R4" i="3"/>
  <c r="R3" i="3"/>
  <c r="Q7" i="3"/>
  <c r="Q6" i="3"/>
  <c r="Q5" i="3"/>
  <c r="Q4" i="3"/>
  <c r="Q3" i="3"/>
  <c r="P2" i="3"/>
  <c r="M7" i="3"/>
  <c r="M6" i="3"/>
  <c r="M5" i="3"/>
  <c r="M4" i="3"/>
  <c r="M3" i="3"/>
  <c r="H7" i="3"/>
  <c r="H6" i="3"/>
  <c r="H5" i="3"/>
  <c r="H4" i="3"/>
  <c r="H3" i="3"/>
  <c r="E7" i="3"/>
  <c r="E6" i="3"/>
  <c r="E5" i="3"/>
  <c r="E4" i="3"/>
  <c r="E3" i="3"/>
  <c r="O2" i="3"/>
  <c r="L2" i="3"/>
  <c r="K2" i="3"/>
  <c r="J2" i="3"/>
  <c r="M2" i="3" s="1"/>
  <c r="G2" i="3"/>
  <c r="D2" i="3"/>
  <c r="S54" i="2"/>
  <c r="S53" i="2"/>
  <c r="S52" i="2"/>
  <c r="S51" i="2"/>
  <c r="S50" i="2"/>
  <c r="S49" i="2"/>
  <c r="S48" i="2"/>
  <c r="S46" i="2"/>
  <c r="S45" i="2"/>
  <c r="S44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R54" i="2"/>
  <c r="R53" i="2"/>
  <c r="R52" i="2"/>
  <c r="R51" i="2"/>
  <c r="R50" i="2"/>
  <c r="R48" i="2"/>
  <c r="R46" i="2"/>
  <c r="R45" i="2"/>
  <c r="R44" i="2"/>
  <c r="R43" i="2"/>
  <c r="R42" i="2"/>
  <c r="R41" i="2"/>
  <c r="R39" i="2"/>
  <c r="R38" i="2"/>
  <c r="R37" i="2"/>
  <c r="R36" i="2"/>
  <c r="R35" i="2"/>
  <c r="R34" i="2"/>
  <c r="R32" i="2"/>
  <c r="R31" i="2"/>
  <c r="R30" i="2"/>
  <c r="R29" i="2"/>
  <c r="R27" i="2"/>
  <c r="R26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R10" i="2"/>
  <c r="R7" i="2"/>
  <c r="R6" i="2"/>
  <c r="R5" i="2"/>
  <c r="R4" i="2"/>
  <c r="N54" i="2"/>
  <c r="N53" i="2"/>
  <c r="N52" i="2"/>
  <c r="N51" i="2"/>
  <c r="N50" i="2"/>
  <c r="N48" i="2"/>
  <c r="N46" i="2"/>
  <c r="N45" i="2"/>
  <c r="N44" i="2"/>
  <c r="N42" i="2"/>
  <c r="N41" i="2"/>
  <c r="N39" i="2"/>
  <c r="N38" i="2"/>
  <c r="N37" i="2"/>
  <c r="N35" i="2"/>
  <c r="N34" i="2"/>
  <c r="N32" i="2"/>
  <c r="N31" i="2"/>
  <c r="N30" i="2"/>
  <c r="N29" i="2"/>
  <c r="N27" i="2"/>
  <c r="N26" i="2"/>
  <c r="N24" i="2"/>
  <c r="N23" i="2"/>
  <c r="N22" i="2"/>
  <c r="N21" i="2"/>
  <c r="N20" i="2"/>
  <c r="N19" i="2"/>
  <c r="N18" i="2"/>
  <c r="N17" i="2"/>
  <c r="N15" i="2"/>
  <c r="N14" i="2"/>
  <c r="N13" i="2"/>
  <c r="N12" i="2"/>
  <c r="N11" i="2"/>
  <c r="N10" i="2"/>
  <c r="N7" i="2"/>
  <c r="N6" i="2"/>
  <c r="N5" i="2"/>
  <c r="N4" i="2"/>
  <c r="H54" i="2"/>
  <c r="H53" i="2"/>
  <c r="H52" i="2"/>
  <c r="H51" i="2"/>
  <c r="H50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2" i="2"/>
  <c r="H31" i="2"/>
  <c r="H30" i="2"/>
  <c r="H29" i="2"/>
  <c r="H27" i="2"/>
  <c r="H26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7" i="2"/>
  <c r="H6" i="2"/>
  <c r="H5" i="2"/>
  <c r="H4" i="2"/>
  <c r="E54" i="2"/>
  <c r="E53" i="2"/>
  <c r="E52" i="2"/>
  <c r="E51" i="2"/>
  <c r="E50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2" i="2"/>
  <c r="E31" i="2"/>
  <c r="E30" i="2"/>
  <c r="E29" i="2"/>
  <c r="E27" i="2"/>
  <c r="E26" i="2"/>
  <c r="E24" i="2"/>
  <c r="E23" i="2"/>
  <c r="E22" i="2"/>
  <c r="E21" i="2"/>
  <c r="E20" i="2"/>
  <c r="E19" i="2"/>
  <c r="E18" i="2"/>
  <c r="E17" i="2"/>
  <c r="E15" i="2"/>
  <c r="E14" i="2"/>
  <c r="E13" i="2"/>
  <c r="E12" i="2"/>
  <c r="E11" i="2"/>
  <c r="E10" i="2"/>
  <c r="E9" i="2"/>
  <c r="E8" i="2"/>
  <c r="E7" i="2"/>
  <c r="E6" i="2"/>
  <c r="E5" i="2"/>
  <c r="E4" i="2"/>
  <c r="Q49" i="2"/>
  <c r="Q47" i="2" s="1"/>
  <c r="S47" i="2" s="1"/>
  <c r="P49" i="2"/>
  <c r="P47" i="2" s="1"/>
  <c r="R47" i="2" s="1"/>
  <c r="M49" i="2"/>
  <c r="M47" i="2" s="1"/>
  <c r="L49" i="2"/>
  <c r="L47" i="2" s="1"/>
  <c r="J49" i="2"/>
  <c r="J47" i="2" s="1"/>
  <c r="N47" i="2" s="1"/>
  <c r="G49" i="2"/>
  <c r="G47" i="2" s="1"/>
  <c r="D49" i="2"/>
  <c r="D47" i="2" s="1"/>
  <c r="Q43" i="2"/>
  <c r="P43" i="2"/>
  <c r="S43" i="2" s="1"/>
  <c r="M43" i="2"/>
  <c r="L43" i="2"/>
  <c r="K43" i="2"/>
  <c r="J43" i="2"/>
  <c r="N43" i="2" s="1"/>
  <c r="G43" i="2"/>
  <c r="D43" i="2"/>
  <c r="Q40" i="2"/>
  <c r="P40" i="2"/>
  <c r="R40" i="2" s="1"/>
  <c r="M40" i="2"/>
  <c r="L40" i="2"/>
  <c r="K40" i="2"/>
  <c r="J40" i="2"/>
  <c r="N40" i="2" s="1"/>
  <c r="G40" i="2"/>
  <c r="D40" i="2"/>
  <c r="Q36" i="2"/>
  <c r="Q33" i="2" s="1"/>
  <c r="P36" i="2"/>
  <c r="M36" i="2"/>
  <c r="L36" i="2"/>
  <c r="L33" i="2" s="1"/>
  <c r="K36" i="2"/>
  <c r="K33" i="2" s="1"/>
  <c r="J36" i="2"/>
  <c r="N36" i="2" s="1"/>
  <c r="G36" i="2"/>
  <c r="G33" i="2" s="1"/>
  <c r="H33" i="2" s="1"/>
  <c r="D36" i="2"/>
  <c r="Q9" i="2"/>
  <c r="P9" i="2"/>
  <c r="R9" i="2" s="1"/>
  <c r="M9" i="2"/>
  <c r="L9" i="2"/>
  <c r="J9" i="2"/>
  <c r="N9" i="2" s="1"/>
  <c r="G9" i="2"/>
  <c r="H9" i="2" s="1"/>
  <c r="D9" i="2"/>
  <c r="B9" i="2"/>
  <c r="P33" i="2"/>
  <c r="R33" i="2" s="1"/>
  <c r="Q28" i="2"/>
  <c r="S28" i="2" s="1"/>
  <c r="P28" i="2"/>
  <c r="M28" i="2"/>
  <c r="N28" i="2" s="1"/>
  <c r="L28" i="2"/>
  <c r="K28" i="2"/>
  <c r="J28" i="2"/>
  <c r="G28" i="2"/>
  <c r="D28" i="2"/>
  <c r="Q25" i="2"/>
  <c r="P25" i="2"/>
  <c r="S25" i="2" s="1"/>
  <c r="M25" i="2"/>
  <c r="N25" i="2" s="1"/>
  <c r="L25" i="2"/>
  <c r="K25" i="2"/>
  <c r="J25" i="2"/>
  <c r="G25" i="2"/>
  <c r="D25" i="2"/>
  <c r="Q16" i="2"/>
  <c r="P16" i="2"/>
  <c r="M16" i="2"/>
  <c r="N16" i="2" s="1"/>
  <c r="L16" i="2"/>
  <c r="K16" i="2"/>
  <c r="J16" i="2"/>
  <c r="G16" i="2"/>
  <c r="D16" i="2"/>
  <c r="Q8" i="2"/>
  <c r="P8" i="2"/>
  <c r="R8" i="2" s="1"/>
  <c r="M8" i="2"/>
  <c r="N8" i="2" s="1"/>
  <c r="L8" i="2"/>
  <c r="L2" i="2" s="1"/>
  <c r="K8" i="2"/>
  <c r="J8" i="2"/>
  <c r="G8" i="2"/>
  <c r="H8" i="2" s="1"/>
  <c r="D8" i="2"/>
  <c r="B8" i="2"/>
  <c r="Q3" i="2"/>
  <c r="S3" i="2" s="1"/>
  <c r="P3" i="2"/>
  <c r="P2" i="2" s="1"/>
  <c r="M3" i="2"/>
  <c r="N3" i="2" s="1"/>
  <c r="L3" i="2"/>
  <c r="K3" i="2"/>
  <c r="J3" i="2"/>
  <c r="G3" i="2"/>
  <c r="G2" i="2" s="1"/>
  <c r="D3" i="2"/>
  <c r="B49" i="2"/>
  <c r="E49" i="2" s="1"/>
  <c r="B47" i="2"/>
  <c r="H47" i="2" s="1"/>
  <c r="B33" i="2"/>
  <c r="B43" i="2"/>
  <c r="B40" i="2"/>
  <c r="B36" i="2"/>
  <c r="E36" i="2" s="1"/>
  <c r="O8" i="1"/>
  <c r="O7" i="1"/>
  <c r="O6" i="1"/>
  <c r="O5" i="1"/>
  <c r="O4" i="1"/>
  <c r="O3" i="1"/>
  <c r="O9" i="1"/>
  <c r="L8" i="1"/>
  <c r="L7" i="1"/>
  <c r="L6" i="1"/>
  <c r="L5" i="1"/>
  <c r="L4" i="1"/>
  <c r="L3" i="1"/>
  <c r="L9" i="1"/>
  <c r="G9" i="1"/>
  <c r="G8" i="1"/>
  <c r="G7" i="1"/>
  <c r="G6" i="1"/>
  <c r="G5" i="1"/>
  <c r="G4" i="1"/>
  <c r="G3" i="1"/>
  <c r="D9" i="1"/>
  <c r="D8" i="1"/>
  <c r="D7" i="1"/>
  <c r="D6" i="1"/>
  <c r="D5" i="1"/>
  <c r="D4" i="1"/>
  <c r="D3" i="1"/>
  <c r="P2" i="1"/>
  <c r="K2" i="1"/>
  <c r="I2" i="1"/>
  <c r="L2" i="1" s="1"/>
  <c r="F2" i="1"/>
  <c r="C2" i="1"/>
  <c r="D2" i="1" s="1"/>
  <c r="B2" i="1"/>
  <c r="H49" i="2" l="1"/>
  <c r="R49" i="2"/>
  <c r="N49" i="2"/>
  <c r="M33" i="2"/>
  <c r="M2" i="2" s="1"/>
  <c r="Q2" i="2"/>
  <c r="S36" i="2"/>
  <c r="M8" i="7"/>
  <c r="R2" i="3"/>
  <c r="I4" i="7"/>
  <c r="C4" i="7"/>
  <c r="Q11" i="7"/>
  <c r="K3" i="7"/>
  <c r="M9" i="7"/>
  <c r="M6" i="7"/>
  <c r="C3" i="7"/>
  <c r="M10" i="7"/>
  <c r="L3" i="7"/>
  <c r="B3" i="7"/>
  <c r="F4" i="7"/>
  <c r="I3" i="7"/>
  <c r="M11" i="7"/>
  <c r="J4" i="7"/>
  <c r="Q9" i="7"/>
  <c r="B4" i="7"/>
  <c r="R9" i="7"/>
  <c r="D9" i="7"/>
  <c r="R11" i="7"/>
  <c r="Q10" i="7"/>
  <c r="D10" i="7"/>
  <c r="D11" i="7"/>
  <c r="J3" i="7"/>
  <c r="R10" i="7"/>
  <c r="D8" i="7"/>
  <c r="P3" i="7"/>
  <c r="F3" i="7"/>
  <c r="T2" i="5"/>
  <c r="L4" i="7"/>
  <c r="K4" i="7"/>
  <c r="G5" i="7"/>
  <c r="P4" i="7"/>
  <c r="O4" i="7"/>
  <c r="Q4" i="7" s="1"/>
  <c r="O3" i="7"/>
  <c r="Q3" i="7" s="1"/>
  <c r="R5" i="7"/>
  <c r="G6" i="7"/>
  <c r="G11" i="7"/>
  <c r="G8" i="7"/>
  <c r="G10" i="7"/>
  <c r="S2" i="2"/>
  <c r="T5" i="5"/>
  <c r="O2" i="5"/>
  <c r="D33" i="2"/>
  <c r="E33" i="2" s="1"/>
  <c r="J33" i="2"/>
  <c r="J2" i="2" s="1"/>
  <c r="N2" i="2" s="1"/>
  <c r="D2" i="2" l="1"/>
  <c r="N33" i="2"/>
  <c r="G4" i="7"/>
  <c r="M4" i="7"/>
  <c r="I2" i="7"/>
  <c r="C2" i="7"/>
  <c r="F2" i="7"/>
  <c r="D4" i="7"/>
  <c r="M3" i="7"/>
  <c r="B2" i="7"/>
  <c r="P2" i="7"/>
  <c r="J2" i="7"/>
  <c r="R4" i="7"/>
  <c r="R3" i="7"/>
  <c r="O2" i="7"/>
  <c r="J2" i="1"/>
  <c r="M2" i="7" l="1"/>
  <c r="R2" i="7"/>
  <c r="N2" i="1"/>
  <c r="B2" i="4"/>
  <c r="B2" i="3"/>
  <c r="B28" i="2"/>
  <c r="B25" i="2"/>
  <c r="B16" i="2"/>
  <c r="B3" i="2"/>
  <c r="E16" i="2" l="1"/>
  <c r="H16" i="2"/>
  <c r="R16" i="2"/>
  <c r="E25" i="2"/>
  <c r="H25" i="2"/>
  <c r="R25" i="2"/>
  <c r="R28" i="2"/>
  <c r="H28" i="2"/>
  <c r="E28" i="2"/>
  <c r="E2" i="3"/>
  <c r="Q2" i="3"/>
  <c r="H2" i="3"/>
  <c r="R2" i="4"/>
  <c r="E2" i="4"/>
  <c r="H2" i="4"/>
  <c r="R3" i="2"/>
  <c r="H3" i="2"/>
  <c r="E3" i="2"/>
  <c r="O2" i="1"/>
  <c r="Q2" i="1"/>
  <c r="H2" i="5"/>
  <c r="S2" i="5"/>
  <c r="E2" i="5"/>
  <c r="B2" i="2"/>
  <c r="E2" i="2" l="1"/>
  <c r="R2" i="2"/>
  <c r="H2" i="2"/>
  <c r="B5" i="5"/>
  <c r="S5" i="5" l="1"/>
  <c r="E5" i="5"/>
  <c r="H5" i="5"/>
  <c r="E10" i="1" l="1"/>
  <c r="H10" i="1"/>
  <c r="M10" i="1"/>
  <c r="G3" i="7" l="1"/>
  <c r="D3" i="7"/>
  <c r="D2" i="7"/>
  <c r="G2" i="7" l="1"/>
  <c r="Q2" i="7"/>
  <c r="G9" i="8"/>
</calcChain>
</file>

<file path=xl/sharedStrings.xml><?xml version="1.0" encoding="utf-8"?>
<sst xmlns="http://schemas.openxmlformats.org/spreadsheetml/2006/main" count="250" uniqueCount="148">
  <si>
    <t>Nombre d'exemplaires (total)</t>
  </si>
  <si>
    <t xml:space="preserve">Nombre de documents sortis </t>
  </si>
  <si>
    <t>% collection moins de 5 ans</t>
  </si>
  <si>
    <t xml:space="preserve">Accroissement de la collection </t>
  </si>
  <si>
    <t>romans adultes</t>
  </si>
  <si>
    <t>romans policiers</t>
  </si>
  <si>
    <t>romans SF</t>
  </si>
  <si>
    <t>large vision</t>
  </si>
  <si>
    <t>langues étrangères</t>
  </si>
  <si>
    <t>BD</t>
  </si>
  <si>
    <t>classe 000</t>
  </si>
  <si>
    <t>classe 100</t>
  </si>
  <si>
    <t>Albums</t>
  </si>
  <si>
    <t>classe 300</t>
  </si>
  <si>
    <t>classe 200</t>
  </si>
  <si>
    <t>classe 400</t>
  </si>
  <si>
    <t>classe 500</t>
  </si>
  <si>
    <t>classe 600</t>
  </si>
  <si>
    <t>classe 700</t>
  </si>
  <si>
    <t>classe 800</t>
  </si>
  <si>
    <t>classe 900</t>
  </si>
  <si>
    <t>Romans enfants</t>
  </si>
  <si>
    <t>Romans ado</t>
  </si>
  <si>
    <t>Livres lus</t>
  </si>
  <si>
    <t>CD musique adultes</t>
  </si>
  <si>
    <t>CD musique enfants</t>
  </si>
  <si>
    <t>Total documentaires adulte</t>
  </si>
  <si>
    <t>Sciences exactes (500-549)</t>
  </si>
  <si>
    <t>Culture générale 
(000-003)</t>
  </si>
  <si>
    <t>Informatique 
(004-006)</t>
  </si>
  <si>
    <t>Bibliothèques
(010-069)</t>
  </si>
  <si>
    <t>Journalisme 
(070-099)</t>
  </si>
  <si>
    <t>Philosophie
(100-129 + 140-149 +160-199)</t>
  </si>
  <si>
    <t>Occultisme 
(130-139)</t>
  </si>
  <si>
    <t>Psychologie 
(150-159)</t>
  </si>
  <si>
    <t>Religions 
(200-299)</t>
  </si>
  <si>
    <t>Sciences sociales 
(300-319)</t>
  </si>
  <si>
    <t>Sciences politiques 
(320-329)</t>
  </si>
  <si>
    <t>Economie 
(330-339)</t>
  </si>
  <si>
    <t>Droit 
(340-359)</t>
  </si>
  <si>
    <t>Problématiques sociales 
(360-369)</t>
  </si>
  <si>
    <t>Education 
(370-379)</t>
  </si>
  <si>
    <t>Commerce et communication 
(380-399)</t>
  </si>
  <si>
    <t>Langues et linguistique 
(400-499)</t>
  </si>
  <si>
    <t>Sciences de la vie et de la terre
 (550-599)</t>
  </si>
  <si>
    <t>Médecine 
(600-619)</t>
  </si>
  <si>
    <t>Technologie 
(620-629)</t>
  </si>
  <si>
    <t>Vie pratique et domestique 
(630-649)</t>
  </si>
  <si>
    <t>Industrie et artisanat 
(650-699)</t>
  </si>
  <si>
    <t>Arts et loisirs généralités 
(700-709)</t>
  </si>
  <si>
    <t>Architecture 
(710-729)</t>
  </si>
  <si>
    <t>Arts plastiques 
(730-744 + 748-779)</t>
  </si>
  <si>
    <t>Arts manuels 
(745-747)</t>
  </si>
  <si>
    <t>Arts audiovisuels et spectacle 
(780-789 + 791-792)</t>
  </si>
  <si>
    <t>Sports et loisirs
 (790 + 793-799)</t>
  </si>
  <si>
    <t>Littérature 
(800-899)</t>
  </si>
  <si>
    <t>Géographie 
(910-919)</t>
  </si>
  <si>
    <t>Histoire 
(900-909 + 920-999)</t>
  </si>
  <si>
    <t>Nombre de documents désherbés (2021)</t>
  </si>
  <si>
    <t>Nombre de documents de -5 ans (date achat)</t>
  </si>
  <si>
    <t>% des -5 ans en prêt</t>
  </si>
  <si>
    <t>Nbe docs 
-5 ans
sortis</t>
  </si>
  <si>
    <t>Total CD musique</t>
  </si>
  <si>
    <t>Total DVD</t>
  </si>
  <si>
    <t>Total doc J</t>
  </si>
  <si>
    <t>Total fictions J</t>
  </si>
  <si>
    <t>Total fiction adultes livres</t>
  </si>
  <si>
    <t>Fonds local</t>
  </si>
  <si>
    <t>Langues étrangères</t>
  </si>
  <si>
    <t>% sortis</t>
  </si>
  <si>
    <t>Total 000</t>
  </si>
  <si>
    <t>100-129</t>
  </si>
  <si>
    <t>140-149</t>
  </si>
  <si>
    <t>160-199</t>
  </si>
  <si>
    <t>Total 100</t>
  </si>
  <si>
    <t>Total 300</t>
  </si>
  <si>
    <t>730-744</t>
  </si>
  <si>
    <t>748-779</t>
  </si>
  <si>
    <t>780-789</t>
  </si>
  <si>
    <t>791-792</t>
  </si>
  <si>
    <t>793-799</t>
  </si>
  <si>
    <t>900-909</t>
  </si>
  <si>
    <t>920-999</t>
  </si>
  <si>
    <t>Total 500</t>
  </si>
  <si>
    <t>Total 600</t>
  </si>
  <si>
    <t>Total 700</t>
  </si>
  <si>
    <t>TOTAL 900</t>
  </si>
  <si>
    <t>Biographies</t>
  </si>
  <si>
    <t xml:space="preserve">Accr. de la collection </t>
  </si>
  <si>
    <t xml:space="preserve">Accr.  de la collection </t>
  </si>
  <si>
    <t>DVD fiction adultes</t>
  </si>
  <si>
    <t>DVD fictions enfants</t>
  </si>
  <si>
    <t>DVD doc enfants</t>
  </si>
  <si>
    <t>DVD doc adultes</t>
  </si>
  <si>
    <t>pilons 2021</t>
  </si>
  <si>
    <t>Total livres</t>
  </si>
  <si>
    <t>Total CD</t>
  </si>
  <si>
    <t>Total fiction adulte</t>
  </si>
  <si>
    <t>Total doc adultes</t>
  </si>
  <si>
    <t>Total fiction jeunesse</t>
  </si>
  <si>
    <t>Total doc jeunesse</t>
  </si>
  <si>
    <t>Total livres adultes</t>
  </si>
  <si>
    <t>Total livres jeunesse</t>
  </si>
  <si>
    <t>Fonds professionnel</t>
  </si>
  <si>
    <t>pilon</t>
  </si>
  <si>
    <t>Lire autrement</t>
  </si>
  <si>
    <t>Docs en vérif</t>
  </si>
  <si>
    <t>pilons</t>
  </si>
  <si>
    <t>Pilons</t>
  </si>
  <si>
    <t>en vérif</t>
  </si>
  <si>
    <t>Nombre exemplaires (total)</t>
  </si>
  <si>
    <t>Taux rotation</t>
  </si>
  <si>
    <t>Taux de rotation</t>
  </si>
  <si>
    <t>Nbe d'exemplaires (total)</t>
  </si>
  <si>
    <t>Nombre d'exemplaires (total dont vérif)</t>
  </si>
  <si>
    <t>Nombre de prêts 
2023</t>
  </si>
  <si>
    <t>Nombre de documents acquis (2023)</t>
  </si>
  <si>
    <t>Nombre de documents désherbés (2023)</t>
  </si>
  <si>
    <t>Nombre de prêts
2023</t>
  </si>
  <si>
    <t>Nombre de prêts  (2023)</t>
  </si>
  <si>
    <t>Nbe docs désherbés (2023)</t>
  </si>
  <si>
    <t>Total livres N</t>
  </si>
  <si>
    <t>Album</t>
  </si>
  <si>
    <t>SF</t>
  </si>
  <si>
    <t>Policier</t>
  </si>
  <si>
    <t>Romans</t>
  </si>
  <si>
    <t>Documentaires et biographies</t>
  </si>
  <si>
    <t>Nbe de titres acquis (=notices) 2023</t>
  </si>
  <si>
    <t>% docs sortis sur nouveautés 2023</t>
  </si>
  <si>
    <t>Nbre de documents</t>
  </si>
  <si>
    <t>Nbre de titres (=notices)</t>
  </si>
  <si>
    <t>CD</t>
  </si>
  <si>
    <t>DVD</t>
  </si>
  <si>
    <t>fiction adulte</t>
  </si>
  <si>
    <t>doc adultes</t>
  </si>
  <si>
    <t>fiction jeunesse</t>
  </si>
  <si>
    <t>doc jeunesse</t>
  </si>
  <si>
    <t>Livres N</t>
  </si>
  <si>
    <t>Nombre d'exemplaires total</t>
  </si>
  <si>
    <t>Nbe de titres acquis (=notices) 2022</t>
  </si>
  <si>
    <t>Nombre de documents acquis (2022)</t>
  </si>
  <si>
    <t>% docs sortis sur nouveautés 2022</t>
  </si>
  <si>
    <t xml:space="preserve">Nombre de prêts 2022(=docs)
</t>
  </si>
  <si>
    <t xml:space="preserve">Nombre de prêts 2023(=docs)
</t>
  </si>
  <si>
    <t>Moins de 5 ans</t>
  </si>
  <si>
    <t>Plus de 5 ans</t>
  </si>
  <si>
    <t>Nbre de documents prêts</t>
  </si>
  <si>
    <t>% prêts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</si>
</sst>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161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/>
    <xf numFmtId="165" fontId="0" fillId="0" borderId="1" xfId="1" applyNumberFormat="1" applyFont="1" applyBorder="1"/>
    <xf numFmtId="9" fontId="0" fillId="0" borderId="1" xfId="2" applyFont="1" applyBorder="1"/>
    <xf numFmtId="0" fontId="0" fillId="3" borderId="0" xfId="0" applyFill="1" applyBorder="1" applyAlignment="1">
      <alignment horizontal="center" vertical="center" wrapText="1"/>
    </xf>
    <xf numFmtId="9" fontId="0" fillId="3" borderId="0" xfId="2" applyFont="1" applyFill="1" applyBorder="1"/>
    <xf numFmtId="0" fontId="0" fillId="0" borderId="5" xfId="0" applyBorder="1"/>
    <xf numFmtId="165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9" fontId="0" fillId="3" borderId="1" xfId="2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  <xf numFmtId="9" fontId="0" fillId="0" borderId="2" xfId="2" applyFont="1" applyBorder="1"/>
    <xf numFmtId="165" fontId="0" fillId="0" borderId="2" xfId="1" applyNumberFormat="1" applyFont="1" applyBorder="1"/>
    <xf numFmtId="0" fontId="0" fillId="0" borderId="1" xfId="0" applyFill="1" applyBorder="1"/>
    <xf numFmtId="9" fontId="0" fillId="0" borderId="7" xfId="2" applyFont="1" applyBorder="1"/>
    <xf numFmtId="0" fontId="2" fillId="0" borderId="6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2" xfId="0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0" fontId="0" fillId="0" borderId="0" xfId="0" applyFill="1"/>
    <xf numFmtId="0" fontId="0" fillId="0" borderId="7" xfId="0" applyBorder="1"/>
    <xf numFmtId="165" fontId="0" fillId="0" borderId="7" xfId="1" applyNumberFormat="1" applyFont="1" applyBorder="1"/>
    <xf numFmtId="165" fontId="0" fillId="0" borderId="7" xfId="0" applyNumberFormat="1" applyBorder="1"/>
    <xf numFmtId="9" fontId="0" fillId="3" borderId="7" xfId="2" applyFont="1" applyFill="1" applyBorder="1"/>
    <xf numFmtId="165" fontId="2" fillId="0" borderId="6" xfId="1" applyNumberFormat="1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9" fontId="2" fillId="3" borderId="6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9" fontId="2" fillId="0" borderId="11" xfId="2" applyFont="1" applyBorder="1" applyAlignment="1">
      <alignment horizontal="center" vertical="center"/>
    </xf>
    <xf numFmtId="9" fontId="2" fillId="3" borderId="8" xfId="2" applyFont="1" applyFill="1" applyBorder="1" applyAlignment="1">
      <alignment horizontal="center"/>
    </xf>
    <xf numFmtId="9" fontId="2" fillId="3" borderId="8" xfId="2" applyFont="1" applyFill="1" applyBorder="1" applyAlignment="1">
      <alignment horizontal="center" vertical="center"/>
    </xf>
    <xf numFmtId="0" fontId="0" fillId="0" borderId="7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" xfId="0" applyBorder="1" applyAlignment="1">
      <alignment horizontal="right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9" fontId="0" fillId="0" borderId="3" xfId="2" applyFont="1" applyBorder="1"/>
    <xf numFmtId="165" fontId="0" fillId="0" borderId="4" xfId="0" applyNumberFormat="1" applyBorder="1"/>
    <xf numFmtId="9" fontId="0" fillId="0" borderId="14" xfId="2" applyFont="1" applyBorder="1"/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9" fontId="2" fillId="0" borderId="6" xfId="2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Fill="1" applyBorder="1"/>
    <xf numFmtId="9" fontId="0" fillId="0" borderId="7" xfId="2" applyFont="1" applyFill="1" applyBorder="1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9" fontId="0" fillId="0" borderId="9" xfId="2" applyFont="1" applyFill="1" applyBorder="1"/>
    <xf numFmtId="0" fontId="0" fillId="0" borderId="1" xfId="0" applyFill="1" applyBorder="1" applyAlignment="1">
      <alignment horizontal="right" wrapText="1"/>
    </xf>
    <xf numFmtId="0" fontId="0" fillId="0" borderId="9" xfId="0" applyFill="1" applyBorder="1"/>
    <xf numFmtId="9" fontId="0" fillId="0" borderId="2" xfId="2" applyFont="1" applyFill="1" applyBorder="1"/>
    <xf numFmtId="9" fontId="0" fillId="0" borderId="1" xfId="2" applyFont="1" applyFill="1" applyBorder="1"/>
    <xf numFmtId="0" fontId="2" fillId="0" borderId="2" xfId="0" applyFont="1" applyFill="1" applyBorder="1"/>
    <xf numFmtId="9" fontId="1" fillId="0" borderId="1" xfId="2" applyFont="1" applyFill="1" applyBorder="1"/>
    <xf numFmtId="0" fontId="0" fillId="0" borderId="2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3" borderId="1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2" fontId="0" fillId="0" borderId="0" xfId="0" applyNumberFormat="1" applyFill="1" applyBorder="1"/>
    <xf numFmtId="2" fontId="0" fillId="0" borderId="1" xfId="0" applyNumberFormat="1" applyFill="1" applyBorder="1"/>
    <xf numFmtId="0" fontId="2" fillId="0" borderId="18" xfId="0" applyFont="1" applyFill="1" applyBorder="1" applyAlignment="1">
      <alignment wrapText="1"/>
    </xf>
    <xf numFmtId="2" fontId="0" fillId="0" borderId="2" xfId="0" applyNumberFormat="1" applyFill="1" applyBorder="1"/>
    <xf numFmtId="2" fontId="0" fillId="0" borderId="7" xfId="0" applyNumberFormat="1" applyFill="1" applyBorder="1"/>
    <xf numFmtId="2" fontId="2" fillId="0" borderId="17" xfId="0" applyNumberFormat="1" applyFont="1" applyFill="1" applyBorder="1" applyAlignment="1">
      <alignment wrapText="1"/>
    </xf>
    <xf numFmtId="164" fontId="1" fillId="0" borderId="1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3" fillId="0" borderId="6" xfId="0" applyNumberFormat="1" applyFont="1" applyBorder="1"/>
    <xf numFmtId="0" fontId="0" fillId="0" borderId="0" xfId="0" applyFill="1" applyBorder="1"/>
    <xf numFmtId="165" fontId="2" fillId="0" borderId="6" xfId="0" applyNumberFormat="1" applyFont="1" applyBorder="1" applyAlignment="1">
      <alignment horizontal="center"/>
    </xf>
    <xf numFmtId="9" fontId="0" fillId="0" borderId="7" xfId="1" applyNumberFormat="1" applyFont="1" applyBorder="1"/>
    <xf numFmtId="0" fontId="4" fillId="6" borderId="7" xfId="0" applyFont="1" applyFill="1" applyBorder="1"/>
    <xf numFmtId="0" fontId="4" fillId="6" borderId="2" xfId="0" applyFont="1" applyFill="1" applyBorder="1"/>
    <xf numFmtId="0" fontId="4" fillId="6" borderId="1" xfId="0" applyFont="1" applyFill="1" applyBorder="1"/>
    <xf numFmtId="0" fontId="2" fillId="0" borderId="17" xfId="0" applyFont="1" applyBorder="1"/>
    <xf numFmtId="0" fontId="4" fillId="0" borderId="7" xfId="0" applyFont="1" applyBorder="1" applyAlignment="1">
      <alignment horizontal="right"/>
    </xf>
    <xf numFmtId="165" fontId="4" fillId="0" borderId="7" xfId="0" applyNumberFormat="1" applyFont="1" applyBorder="1"/>
    <xf numFmtId="0" fontId="4" fillId="0" borderId="2" xfId="0" applyFont="1" applyBorder="1" applyAlignment="1">
      <alignment horizontal="right"/>
    </xf>
    <xf numFmtId="165" fontId="4" fillId="0" borderId="2" xfId="1" applyNumberFormat="1" applyFont="1" applyBorder="1"/>
    <xf numFmtId="0" fontId="0" fillId="0" borderId="0" xfId="0" applyAlignment="1">
      <alignment vertical="center"/>
    </xf>
    <xf numFmtId="165" fontId="2" fillId="0" borderId="8" xfId="0" applyNumberFormat="1" applyFont="1" applyBorder="1" applyAlignment="1">
      <alignment horizontal="center"/>
    </xf>
    <xf numFmtId="9" fontId="2" fillId="3" borderId="6" xfId="2" applyFont="1" applyFill="1" applyBorder="1" applyAlignment="1">
      <alignment horizontal="center"/>
    </xf>
    <xf numFmtId="165" fontId="3" fillId="6" borderId="6" xfId="1" applyNumberFormat="1" applyFont="1" applyFill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6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0" xfId="0" applyFont="1" applyBorder="1"/>
    <xf numFmtId="0" fontId="4" fillId="0" borderId="22" xfId="0" applyFont="1" applyBorder="1"/>
    <xf numFmtId="2" fontId="2" fillId="0" borderId="8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165" fontId="0" fillId="0" borderId="7" xfId="0" applyNumberForma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3" borderId="0" xfId="2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9" fontId="2" fillId="0" borderId="6" xfId="2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2" fontId="2" fillId="0" borderId="17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9" fontId="2" fillId="0" borderId="6" xfId="2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2" fontId="2" fillId="0" borderId="17" xfId="0" applyNumberFormat="1" applyFont="1" applyFill="1" applyBorder="1" applyAlignment="1">
      <alignment vertical="center"/>
    </xf>
    <xf numFmtId="2" fontId="2" fillId="0" borderId="1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left" wrapText="1"/>
    </xf>
    <xf numFmtId="0" fontId="0" fillId="0" borderId="19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3" borderId="0" xfId="0" applyFill="1" applyAlignment="1">
      <alignment horizontal="center" vertical="center" wrapText="1"/>
    </xf>
    <xf numFmtId="164" fontId="0" fillId="0" borderId="1" xfId="1" applyFont="1" applyBorder="1"/>
    <xf numFmtId="9" fontId="0" fillId="0" borderId="1" xfId="2" applyNumberFormat="1" applyFont="1" applyBorder="1"/>
    <xf numFmtId="9" fontId="1" fillId="0" borderId="11" xfId="2" applyFont="1" applyBorder="1" applyAlignment="1">
      <alignment horizontal="center"/>
    </xf>
    <xf numFmtId="165" fontId="4" fillId="0" borderId="3" xfId="1" applyNumberFormat="1" applyFont="1" applyBorder="1"/>
    <xf numFmtId="9" fontId="4" fillId="0" borderId="3" xfId="2" applyFont="1" applyBorder="1"/>
    <xf numFmtId="9" fontId="4" fillId="3" borderId="0" xfId="2" applyFont="1" applyFill="1" applyBorder="1"/>
    <xf numFmtId="164" fontId="4" fillId="0" borderId="1" xfId="1" applyFont="1" applyBorder="1"/>
    <xf numFmtId="9" fontId="4" fillId="0" borderId="7" xfId="2" applyFont="1" applyBorder="1"/>
    <xf numFmtId="0" fontId="4" fillId="3" borderId="0" xfId="0" applyFont="1" applyFill="1" applyBorder="1" applyAlignment="1">
      <alignment horizontal="center" vertical="center" wrapText="1"/>
    </xf>
    <xf numFmtId="0" fontId="4" fillId="0" borderId="7" xfId="0" applyFont="1" applyBorder="1"/>
    <xf numFmtId="164" fontId="4" fillId="0" borderId="7" xfId="0" applyNumberFormat="1" applyFont="1" applyBorder="1" applyAlignment="1">
      <alignment horizontal="right"/>
    </xf>
    <xf numFmtId="9" fontId="4" fillId="3" borderId="7" xfId="2" applyFont="1" applyFill="1" applyBorder="1"/>
    <xf numFmtId="165" fontId="4" fillId="0" borderId="7" xfId="1" applyNumberFormat="1" applyFont="1" applyBorder="1"/>
    <xf numFmtId="9" fontId="4" fillId="0" borderId="2" xfId="2" applyFont="1" applyBorder="1"/>
    <xf numFmtId="0" fontId="4" fillId="0" borderId="2" xfId="0" applyFont="1" applyBorder="1"/>
    <xf numFmtId="9" fontId="4" fillId="3" borderId="2" xfId="2" applyFont="1" applyFill="1" applyBorder="1"/>
    <xf numFmtId="9" fontId="3" fillId="0" borderId="6" xfId="2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/>
    </xf>
    <xf numFmtId="9" fontId="3" fillId="3" borderId="6" xfId="2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9" fontId="4" fillId="0" borderId="1" xfId="2" applyFont="1" applyBorder="1"/>
    <xf numFmtId="9" fontId="4" fillId="3" borderId="1" xfId="2" applyFont="1" applyFill="1" applyBorder="1"/>
    <xf numFmtId="0" fontId="0" fillId="7" borderId="2" xfId="0" applyFill="1" applyBorder="1" applyAlignment="1">
      <alignment horizontal="center" vertical="center" wrapText="1"/>
    </xf>
    <xf numFmtId="9" fontId="2" fillId="7" borderId="6" xfId="2" applyFont="1" applyFill="1" applyBorder="1" applyAlignment="1">
      <alignment horizontal="center" vertical="center"/>
    </xf>
    <xf numFmtId="9" fontId="0" fillId="7" borderId="1" xfId="2" applyFont="1" applyFill="1" applyBorder="1" applyAlignment="1">
      <alignment horizontal="center"/>
    </xf>
    <xf numFmtId="9" fontId="0" fillId="7" borderId="7" xfId="2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165" fontId="0" fillId="0" borderId="12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9" fontId="2" fillId="7" borderId="12" xfId="2" applyFont="1" applyFill="1" applyBorder="1" applyAlignment="1">
      <alignment horizontal="center"/>
    </xf>
    <xf numFmtId="9" fontId="0" fillId="7" borderId="7" xfId="0" applyNumberForma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7AFFF"/>
      <color rgb="FFFFCDE6"/>
      <color rgb="FFFFFFCC"/>
      <color rgb="FFC161CB"/>
      <color rgb="FFC57C4F"/>
      <color rgb="FF27BB39"/>
      <color rgb="FFF2BDFB"/>
      <color rgb="FF5D84FF"/>
      <color rgb="FFFFD5AB"/>
      <color rgb="FFD6D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Photographie des collections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'docs de travail'!$B$1</c:f>
              <c:strCache>
                <c:ptCount val="1"/>
                <c:pt idx="0">
                  <c:v>Nombre d'exemplaires (total)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'docs de travail'!$A$2:$A$8</c:f>
              <c:strCache>
                <c:ptCount val="7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  <c:pt idx="6">
                  <c:v>Livres N</c:v>
                </c:pt>
              </c:strCache>
            </c:strRef>
          </c:cat>
          <c:val>
            <c:numRef>
              <c:f>'docs de travail'!$B$2:$B$8</c:f>
              <c:numCache>
                <c:formatCode>_-* #,##0\ _€_-;\-* #,##0\ _€_-;_-* "-"??\ _€_-;_-@_-</c:formatCode>
                <c:ptCount val="7"/>
                <c:pt idx="0">
                  <c:v>6595</c:v>
                </c:pt>
                <c:pt idx="1">
                  <c:v>7423</c:v>
                </c:pt>
                <c:pt idx="2">
                  <c:v>64080</c:v>
                </c:pt>
                <c:pt idx="3">
                  <c:v>35474</c:v>
                </c:pt>
                <c:pt idx="4">
                  <c:v>55999</c:v>
                </c:pt>
                <c:pt idx="5">
                  <c:v>14429</c:v>
                </c:pt>
                <c:pt idx="6">
                  <c:v>11612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9-46BF-880D-C54A0E8AD448}"/>
            </c:ext>
          </c:extLst>
        </c:ser>
        <c:ser>
          <c:idx val="1"/>
          <c:order val="1"/>
          <c:tx>
            <c:strRef>
              <c:f>'docs de travail'!$C$1</c:f>
              <c:strCache>
                <c:ptCount val="1"/>
                <c:pt idx="0">
                  <c:v>Nombre de documents sortis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'docs de travail'!$A$2:$A$8</c:f>
              <c:strCache>
                <c:ptCount val="7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  <c:pt idx="6">
                  <c:v>Livres N</c:v>
                </c:pt>
              </c:strCache>
            </c:strRef>
          </c:cat>
          <c:val>
            <c:numRef>
              <c:f>'docs de travail'!$C$2:$C$8</c:f>
              <c:numCache>
                <c:formatCode>_-* #,##0\ _€_-;\-* #,##0\ _€_-;_-* "-"??\ _€_-;_-@_-</c:formatCode>
                <c:ptCount val="7"/>
                <c:pt idx="0">
                  <c:v>2009</c:v>
                </c:pt>
                <c:pt idx="1">
                  <c:v>5172</c:v>
                </c:pt>
                <c:pt idx="2">
                  <c:v>35906</c:v>
                </c:pt>
                <c:pt idx="3">
                  <c:v>12112</c:v>
                </c:pt>
                <c:pt idx="4">
                  <c:v>36760</c:v>
                </c:pt>
                <c:pt idx="5">
                  <c:v>10075</c:v>
                </c:pt>
                <c:pt idx="6">
                  <c:v>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9-46BF-880D-C54A0E8AD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065312"/>
        <c:axId val="123065696"/>
      </c:barChart>
      <c:catAx>
        <c:axId val="1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065696"/>
        <c:crosses val="autoZero"/>
        <c:auto val="1"/>
        <c:lblAlgn val="ctr"/>
        <c:lblOffset val="100"/>
        <c:noMultiLvlLbl val="0"/>
      </c:catAx>
      <c:valAx>
        <c:axId val="1230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06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du fonds de moins de 5 ans</a:t>
            </a:r>
          </a:p>
        </c:rich>
      </c:tx>
      <c:layout>
        <c:manualLayout>
          <c:xMode val="edge"/>
          <c:yMode val="edge"/>
          <c:x val="0.2024862204724409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'docs de travail'!$B$24</c:f>
              <c:strCache>
                <c:ptCount val="1"/>
                <c:pt idx="0">
                  <c:v>Nombre d'exemplaires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travail'!$A$25:$A$30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travail'!$B$25:$B$30</c:f>
              <c:numCache>
                <c:formatCode>_-* #,##0\ _€_-;\-* #,##0\ _€_-;_-* "-"??\ _€_-;_-@_-</c:formatCode>
                <c:ptCount val="6"/>
                <c:pt idx="0">
                  <c:v>6595</c:v>
                </c:pt>
                <c:pt idx="1">
                  <c:v>7423</c:v>
                </c:pt>
                <c:pt idx="2">
                  <c:v>64080</c:v>
                </c:pt>
                <c:pt idx="3">
                  <c:v>35474</c:v>
                </c:pt>
                <c:pt idx="4">
                  <c:v>55999</c:v>
                </c:pt>
                <c:pt idx="5">
                  <c:v>14429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9-4E02-839E-67E90E80494B}"/>
            </c:ext>
          </c:extLst>
        </c:ser>
        <c:ser>
          <c:idx val="1"/>
          <c:order val="1"/>
          <c:tx>
            <c:strRef>
              <c:f>'docs de travail'!$C$24</c:f>
              <c:strCache>
                <c:ptCount val="1"/>
                <c:pt idx="0">
                  <c:v>Moins de 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travail'!$A$25:$A$30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travail'!$C$25:$C$30</c:f>
              <c:numCache>
                <c:formatCode>_-* #,##0\ _€_-;\-* #,##0\ _€_-;_-* "-"??\ _€_-;_-@_-</c:formatCode>
                <c:ptCount val="6"/>
                <c:pt idx="0">
                  <c:v>453</c:v>
                </c:pt>
                <c:pt idx="1">
                  <c:v>2414</c:v>
                </c:pt>
                <c:pt idx="2">
                  <c:v>15137</c:v>
                </c:pt>
                <c:pt idx="3">
                  <c:v>5451</c:v>
                </c:pt>
                <c:pt idx="4">
                  <c:v>14890</c:v>
                </c:pt>
                <c:pt idx="5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9-4E02-839E-67E90E8049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3157480"/>
        <c:axId val="123157864"/>
      </c:barChart>
      <c:catAx>
        <c:axId val="12315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157864"/>
        <c:crosses val="autoZero"/>
        <c:auto val="1"/>
        <c:lblAlgn val="ctr"/>
        <c:lblOffset val="100"/>
        <c:noMultiLvlLbl val="0"/>
      </c:catAx>
      <c:valAx>
        <c:axId val="12315786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23157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'docs de travail'!$B$13</c:f>
              <c:strCache>
                <c:ptCount val="1"/>
                <c:pt idx="0">
                  <c:v>% collection moins de 5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travail'!$A$14:$A$19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travail'!$B$14:$B$19</c:f>
              <c:numCache>
                <c:formatCode>0%</c:formatCode>
                <c:ptCount val="6"/>
                <c:pt idx="0">
                  <c:v>6.8688400303260039E-2</c:v>
                </c:pt>
                <c:pt idx="1">
                  <c:v>0.32520544254344602</c:v>
                </c:pt>
                <c:pt idx="2">
                  <c:v>0.23622034956304619</c:v>
                </c:pt>
                <c:pt idx="3">
                  <c:v>0.15366183683824772</c:v>
                </c:pt>
                <c:pt idx="4">
                  <c:v>0.26586189039089986</c:v>
                </c:pt>
                <c:pt idx="5">
                  <c:v>0.23376533370295932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5C9-A559-2F5F9BC907FF}"/>
            </c:ext>
          </c:extLst>
        </c:ser>
        <c:ser>
          <c:idx val="1"/>
          <c:order val="1"/>
          <c:tx>
            <c:strRef>
              <c:f>'docs de travail'!$C$13</c:f>
              <c:strCache>
                <c:ptCount val="1"/>
                <c:pt idx="0">
                  <c:v>% des -5 ans en prêt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travail'!$A$14:$A$19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travail'!$C$14:$C$19</c:f>
              <c:numCache>
                <c:formatCode>0%</c:formatCode>
                <c:ptCount val="6"/>
                <c:pt idx="0">
                  <c:v>0.40176600441501104</c:v>
                </c:pt>
                <c:pt idx="1">
                  <c:v>0.77754763877381938</c:v>
                </c:pt>
                <c:pt idx="2">
                  <c:v>0.85783180286714678</c:v>
                </c:pt>
                <c:pt idx="3">
                  <c:v>0.60044028618602097</c:v>
                </c:pt>
                <c:pt idx="4">
                  <c:v>0.87405964535196135</c:v>
                </c:pt>
                <c:pt idx="5">
                  <c:v>0.68366439371479393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E-45C9-A559-2F5F9BC907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3338304"/>
        <c:axId val="123345232"/>
      </c:barChart>
      <c:catAx>
        <c:axId val="12333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45232"/>
        <c:crosses val="autoZero"/>
        <c:auto val="1"/>
        <c:lblAlgn val="ctr"/>
        <c:lblOffset val="100"/>
        <c:noMultiLvlLbl val="0"/>
      </c:catAx>
      <c:valAx>
        <c:axId val="1233452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2333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'docs de travail'!$G$24</c:f>
              <c:strCache>
                <c:ptCount val="1"/>
                <c:pt idx="0">
                  <c:v>Moins de 5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travail'!$F$25:$F$30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travail'!$G$25:$G$30</c:f>
              <c:numCache>
                <c:formatCode>_-* #,##0\ _€_-;\-* #,##0\ _€_-;_-* "-"??\ _€_-;_-@_-</c:formatCode>
                <c:ptCount val="6"/>
                <c:pt idx="0">
                  <c:v>453</c:v>
                </c:pt>
                <c:pt idx="1">
                  <c:v>2414</c:v>
                </c:pt>
                <c:pt idx="2">
                  <c:v>15137</c:v>
                </c:pt>
                <c:pt idx="3">
                  <c:v>5451</c:v>
                </c:pt>
                <c:pt idx="4">
                  <c:v>14890</c:v>
                </c:pt>
                <c:pt idx="5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3-4860-B5A4-DB18D5390E8C}"/>
            </c:ext>
          </c:extLst>
        </c:ser>
        <c:ser>
          <c:idx val="1"/>
          <c:order val="1"/>
          <c:tx>
            <c:strRef>
              <c:f>'docs de travail'!$H$24</c:f>
              <c:strCache>
                <c:ptCount val="1"/>
                <c:pt idx="0">
                  <c:v>Plus de 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'docs de travail'!$F$25:$F$30</c:f>
              <c:strCache>
                <c:ptCount val="6"/>
                <c:pt idx="0">
                  <c:v>CD</c:v>
                </c:pt>
                <c:pt idx="1">
                  <c:v>DVD</c:v>
                </c:pt>
                <c:pt idx="2">
                  <c:v>fiction adulte</c:v>
                </c:pt>
                <c:pt idx="3">
                  <c:v>doc adultes</c:v>
                </c:pt>
                <c:pt idx="4">
                  <c:v>fiction jeunesse</c:v>
                </c:pt>
                <c:pt idx="5">
                  <c:v>doc jeunesse</c:v>
                </c:pt>
              </c:strCache>
            </c:strRef>
          </c:cat>
          <c:val>
            <c:numRef>
              <c:f>'docs de travail'!$H$25:$H$30</c:f>
              <c:numCache>
                <c:formatCode>_-* #,##0\ _€_-;\-* #,##0\ _€_-;_-* "-"??\ _€_-;_-@_-</c:formatCode>
                <c:ptCount val="6"/>
                <c:pt idx="0">
                  <c:v>6142</c:v>
                </c:pt>
                <c:pt idx="1">
                  <c:v>5009</c:v>
                </c:pt>
                <c:pt idx="2">
                  <c:v>48943</c:v>
                </c:pt>
                <c:pt idx="3">
                  <c:v>30023</c:v>
                </c:pt>
                <c:pt idx="4">
                  <c:v>14109</c:v>
                </c:pt>
                <c:pt idx="5">
                  <c:v>11056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3-4860-B5A4-DB18D5390E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985474991"/>
        <c:axId val="1985479567"/>
      </c:barChart>
      <c:catAx>
        <c:axId val="198547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5479567"/>
        <c:crosses val="autoZero"/>
        <c:auto val="1"/>
        <c:lblAlgn val="ctr"/>
        <c:lblOffset val="100"/>
        <c:noMultiLvlLbl val="0"/>
      </c:catAx>
      <c:valAx>
        <c:axId val="1985479567"/>
        <c:scaling>
          <c:orientation val="minMax"/>
        </c:scaling>
        <c:delete val="1"/>
        <c:axPos val="b"/>
        <c:numFmt formatCode="_-* #,##0\ _€_-;\-* #,##0\ _€_-;_-* &quot;-&quot;??\ _€_-;_-@_-" sourceLinked="1"/>
        <c:majorTickMark val="none"/>
        <c:minorTickMark val="none"/>
        <c:tickLblPos val="nextTo"/>
        <c:crossAx val="198547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0</xdr:row>
      <xdr:rowOff>270510</xdr:rowOff>
    </xdr:from>
    <xdr:to>
      <xdr:col>8</xdr:col>
      <xdr:colOff>403860</xdr:colOff>
      <xdr:row>12</xdr:row>
      <xdr:rowOff>438150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B8550E6-D16F-4ABC-9C6B-0EBC6A14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21</xdr:row>
      <xdr:rowOff>26670</xdr:rowOff>
    </xdr:from>
    <xdr:to>
      <xdr:col>15</xdr:col>
      <xdr:colOff>685800</xdr:colOff>
      <xdr:row>33</xdr:row>
      <xdr:rowOff>209550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DD740A4F-6981-43BA-8CB0-B32DD9ADF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83820</xdr:colOff>
      <xdr:row>3</xdr:row>
      <xdr:rowOff>3810</xdr:rowOff>
    </xdr:from>
    <xdr:to>
      <xdr:col>14</xdr:col>
      <xdr:colOff>693420</xdr:colOff>
      <xdr:row>15</xdr:row>
      <xdr:rowOff>171450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BEFE2373-2270-4D6A-92DD-D2001801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22860</xdr:colOff>
      <xdr:row>27</xdr:row>
      <xdr:rowOff>57150</xdr:rowOff>
    </xdr:from>
    <xdr:to>
      <xdr:col>10</xdr:col>
      <xdr:colOff>632460</xdr:colOff>
      <xdr:row>40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0252844-A117-44CC-A11E-9545867D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CJS/BDM/Intra_bdp/06_Collections/01_Politique%20documentaire/Statistiques_collections/2022/Statistiques_2022_collections_physiq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\users\DCCJS\BDM\Intra_bdp\06_Collections\01_Politique%20documentaire\Statistiques_collections\2022\Statistiques_2023_collections_phys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2112"/>
      <sheetName val="Fictions A"/>
      <sheetName val="Doc A"/>
      <sheetName val="Fictions J"/>
      <sheetName val="Doc J"/>
      <sheetName val="CD-DVD"/>
    </sheetNames>
    <sheetDataSet>
      <sheetData sheetId="0"/>
      <sheetData sheetId="1"/>
      <sheetData sheetId="2"/>
      <sheetData sheetId="3"/>
      <sheetData sheetId="4"/>
      <sheetData sheetId="5">
        <row r="2">
          <cell r="N2">
            <v>0</v>
          </cell>
          <cell r="O2"/>
        </row>
        <row r="5">
          <cell r="N5">
            <v>0</v>
          </cell>
          <cell r="O5"/>
        </row>
        <row r="10">
          <cell r="N10"/>
          <cell r="O1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20240301"/>
      <sheetName val="Fictions A"/>
      <sheetName val="Doc A"/>
      <sheetName val="Fictions J"/>
      <sheetName val="CD-DVD"/>
      <sheetName val="Doc J"/>
      <sheetName val="Synthèse_240301"/>
    </sheetNames>
    <sheetDataSet>
      <sheetData sheetId="0" refreshError="1"/>
      <sheetData sheetId="1" refreshError="1">
        <row r="2">
          <cell r="B2">
            <v>64080</v>
          </cell>
          <cell r="C2">
            <v>35906</v>
          </cell>
          <cell r="F2">
            <v>37806</v>
          </cell>
          <cell r="I2">
            <v>3162</v>
          </cell>
        </row>
      </sheetData>
      <sheetData sheetId="2" refreshError="1">
        <row r="2">
          <cell r="B2">
            <v>35474</v>
          </cell>
          <cell r="D2">
            <v>12112</v>
          </cell>
          <cell r="G2">
            <v>9249</v>
          </cell>
          <cell r="J2">
            <v>1281</v>
          </cell>
          <cell r="M2">
            <v>2549</v>
          </cell>
          <cell r="P2">
            <v>5451</v>
          </cell>
          <cell r="Q2">
            <v>3273</v>
          </cell>
        </row>
      </sheetData>
      <sheetData sheetId="3" refreshError="1">
        <row r="2">
          <cell r="B2">
            <v>55999</v>
          </cell>
          <cell r="D2">
            <v>36760</v>
          </cell>
          <cell r="G2">
            <v>34691</v>
          </cell>
          <cell r="J2">
            <v>3000</v>
          </cell>
          <cell r="K2">
            <v>3456</v>
          </cell>
        </row>
      </sheetData>
      <sheetData sheetId="4" refreshError="1">
        <row r="2">
          <cell r="C2">
            <v>0</v>
          </cell>
        </row>
        <row r="5">
          <cell r="J5">
            <v>429</v>
          </cell>
          <cell r="L5">
            <v>1780</v>
          </cell>
          <cell r="Q5">
            <v>2414</v>
          </cell>
        </row>
      </sheetData>
      <sheetData sheetId="5" refreshError="1">
        <row r="2">
          <cell r="B2">
            <v>14429</v>
          </cell>
          <cell r="D2">
            <v>10075</v>
          </cell>
          <cell r="G2">
            <v>7619</v>
          </cell>
          <cell r="J2">
            <v>547</v>
          </cell>
          <cell r="K2">
            <v>1049</v>
          </cell>
          <cell r="P2">
            <v>3373</v>
          </cell>
          <cell r="Q2">
            <v>2306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"/>
  <sheetViews>
    <sheetView workbookViewId="0">
      <pane xSplit="1" topLeftCell="B1" activePane="topRight" state="frozen"/>
      <selection pane="topRight" activeCell="O11" sqref="O11"/>
    </sheetView>
  </sheetViews>
  <sheetFormatPr baseColWidth="10" defaultRowHeight="14.4" x14ac:dyDescent="0.3"/>
  <cols>
    <col min="1" max="1" width="20.109375" customWidth="1"/>
    <col min="5" max="5" width="1.109375" customWidth="1"/>
    <col min="8" max="8" width="1.109375" customWidth="1"/>
    <col min="11" max="12" width="0" hidden="1" customWidth="1"/>
    <col min="14" max="14" width="1.33203125" customWidth="1"/>
  </cols>
  <sheetData>
    <row r="1" spans="1:18" ht="57.6" x14ac:dyDescent="0.3">
      <c r="A1" s="1"/>
      <c r="B1" s="53" t="s">
        <v>0</v>
      </c>
      <c r="C1" s="53" t="s">
        <v>1</v>
      </c>
      <c r="D1" s="55" t="s">
        <v>69</v>
      </c>
      <c r="E1" s="154"/>
      <c r="F1" s="53" t="s">
        <v>115</v>
      </c>
      <c r="G1" s="55" t="s">
        <v>112</v>
      </c>
      <c r="H1" s="9"/>
      <c r="I1" s="53" t="s">
        <v>116</v>
      </c>
      <c r="J1" s="53" t="s">
        <v>117</v>
      </c>
      <c r="K1" s="12"/>
      <c r="L1" s="12"/>
      <c r="M1" s="55" t="s">
        <v>3</v>
      </c>
      <c r="N1" s="154"/>
      <c r="O1" s="53" t="s">
        <v>59</v>
      </c>
      <c r="P1" s="53" t="s">
        <v>61</v>
      </c>
      <c r="Q1" s="55" t="s">
        <v>2</v>
      </c>
      <c r="R1" s="55" t="s">
        <v>60</v>
      </c>
    </row>
    <row r="2" spans="1:18" x14ac:dyDescent="0.3">
      <c r="A2" s="2" t="s">
        <v>95</v>
      </c>
      <c r="B2" s="46">
        <f>SUM(B3:B4)</f>
        <v>169982</v>
      </c>
      <c r="C2" s="46">
        <f>C3+C4</f>
        <v>94853</v>
      </c>
      <c r="D2" s="50">
        <f>C2/B2</f>
        <v>0.55801790777847071</v>
      </c>
      <c r="E2" s="9"/>
      <c r="F2" s="46">
        <f>F3+F4</f>
        <v>89365</v>
      </c>
      <c r="G2" s="155">
        <f>F2/B2</f>
        <v>0.52573213634384819</v>
      </c>
      <c r="H2" s="9"/>
      <c r="I2" s="17">
        <f>I3+I4</f>
        <v>7990</v>
      </c>
      <c r="J2" s="17">
        <f>J3+J4</f>
        <v>17055</v>
      </c>
      <c r="K2" s="47"/>
      <c r="L2" s="47"/>
      <c r="M2" s="51">
        <f>I2-J2</f>
        <v>-9065</v>
      </c>
      <c r="N2" s="9"/>
      <c r="O2" s="46">
        <f>O3+O4</f>
        <v>38851</v>
      </c>
      <c r="P2" s="46">
        <f>P3+P4</f>
        <v>30597</v>
      </c>
      <c r="Q2" s="7">
        <f>O2/B2</f>
        <v>0.22855949453471544</v>
      </c>
      <c r="R2" s="7">
        <f>P2/O2</f>
        <v>0.78754729607989493</v>
      </c>
    </row>
    <row r="3" spans="1:18" x14ac:dyDescent="0.3">
      <c r="A3" s="2" t="s">
        <v>101</v>
      </c>
      <c r="B3" s="46">
        <f>B8+B9</f>
        <v>99554</v>
      </c>
      <c r="C3" s="46">
        <f t="shared" ref="C3:P3" si="0">C8+C9</f>
        <v>48018</v>
      </c>
      <c r="D3" s="50">
        <f>C3/B3</f>
        <v>0.482331197139241</v>
      </c>
      <c r="E3" s="9"/>
      <c r="F3" s="46">
        <f t="shared" si="0"/>
        <v>47055</v>
      </c>
      <c r="G3" s="155">
        <f t="shared" ref="G3:G11" si="1">F3/B3</f>
        <v>0.47265805492496532</v>
      </c>
      <c r="H3" s="9"/>
      <c r="I3" s="46">
        <f t="shared" si="0"/>
        <v>4443</v>
      </c>
      <c r="J3" s="46">
        <f t="shared" si="0"/>
        <v>12550</v>
      </c>
      <c r="K3" s="46" t="e">
        <f t="shared" si="0"/>
        <v>#REF!</v>
      </c>
      <c r="L3" s="46" t="e">
        <f t="shared" si="0"/>
        <v>#REF!</v>
      </c>
      <c r="M3" s="46">
        <f t="shared" ref="M3:M6" si="2">I3-J3</f>
        <v>-8107</v>
      </c>
      <c r="N3" s="9"/>
      <c r="O3" s="46">
        <f t="shared" si="0"/>
        <v>20588</v>
      </c>
      <c r="P3" s="46">
        <f t="shared" si="0"/>
        <v>16258</v>
      </c>
      <c r="Q3" s="50">
        <f t="shared" ref="Q3:Q6" si="3">O3/B3</f>
        <v>0.20680233842939511</v>
      </c>
      <c r="R3" s="50">
        <f>P3/O3</f>
        <v>0.78968331066640762</v>
      </c>
    </row>
    <row r="4" spans="1:18" x14ac:dyDescent="0.3">
      <c r="A4" s="2" t="s">
        <v>102</v>
      </c>
      <c r="B4" s="46">
        <f>B10+B11</f>
        <v>70428</v>
      </c>
      <c r="C4" s="46">
        <f t="shared" ref="C4:P4" si="4">C10+C11</f>
        <v>46835</v>
      </c>
      <c r="D4" s="50">
        <f t="shared" ref="D4:D11" si="5">C4/B4</f>
        <v>0.66500539558130289</v>
      </c>
      <c r="E4" s="9"/>
      <c r="F4" s="46">
        <f t="shared" si="4"/>
        <v>42310</v>
      </c>
      <c r="G4" s="155">
        <f t="shared" si="1"/>
        <v>0.6007553813824047</v>
      </c>
      <c r="H4" s="9"/>
      <c r="I4" s="46">
        <f t="shared" si="4"/>
        <v>3547</v>
      </c>
      <c r="J4" s="46">
        <f>J10+J11</f>
        <v>4505</v>
      </c>
      <c r="K4" s="46" t="e">
        <f t="shared" si="4"/>
        <v>#REF!</v>
      </c>
      <c r="L4" s="46" t="e">
        <f t="shared" si="4"/>
        <v>#REF!</v>
      </c>
      <c r="M4" s="46">
        <f t="shared" si="2"/>
        <v>-958</v>
      </c>
      <c r="N4" s="9"/>
      <c r="O4" s="46">
        <f t="shared" si="4"/>
        <v>18263</v>
      </c>
      <c r="P4" s="46">
        <f t="shared" si="4"/>
        <v>14339</v>
      </c>
      <c r="Q4" s="50">
        <f t="shared" si="3"/>
        <v>0.25931447719656953</v>
      </c>
      <c r="R4" s="50">
        <f t="shared" ref="R4:R5" si="6">P4/O4</f>
        <v>0.78513935278979352</v>
      </c>
    </row>
    <row r="5" spans="1:18" x14ac:dyDescent="0.3">
      <c r="A5" s="2" t="s">
        <v>96</v>
      </c>
      <c r="B5" s="158">
        <v>6595</v>
      </c>
      <c r="C5" s="158">
        <v>2009</v>
      </c>
      <c r="D5" s="159">
        <f t="shared" si="5"/>
        <v>0.30462471569370736</v>
      </c>
      <c r="E5" s="160"/>
      <c r="F5" s="158">
        <v>1606</v>
      </c>
      <c r="G5" s="161">
        <f t="shared" si="1"/>
        <v>0.24351781652767249</v>
      </c>
      <c r="H5" s="160"/>
      <c r="I5" s="158">
        <v>2</v>
      </c>
      <c r="J5" s="158">
        <v>2656</v>
      </c>
      <c r="K5" s="158">
        <f>'[1]CD-DVD'!N2+'[1]CD-DVD'!N10</f>
        <v>0</v>
      </c>
      <c r="L5" s="158">
        <f>'[1]CD-DVD'!O2+'[1]CD-DVD'!O10</f>
        <v>0</v>
      </c>
      <c r="M5" s="158">
        <f t="shared" si="2"/>
        <v>-2654</v>
      </c>
      <c r="N5" s="160"/>
      <c r="O5" s="158">
        <v>453</v>
      </c>
      <c r="P5" s="158">
        <v>182</v>
      </c>
      <c r="Q5" s="159">
        <f t="shared" si="3"/>
        <v>6.8688400303260039E-2</v>
      </c>
      <c r="R5" s="159">
        <f t="shared" si="6"/>
        <v>0.40176600441501104</v>
      </c>
    </row>
    <row r="6" spans="1:18" x14ac:dyDescent="0.3">
      <c r="A6" s="2" t="s">
        <v>63</v>
      </c>
      <c r="B6" s="158">
        <v>7423</v>
      </c>
      <c r="C6" s="158">
        <v>5172</v>
      </c>
      <c r="D6" s="159">
        <f t="shared" si="5"/>
        <v>0.69675333423144281</v>
      </c>
      <c r="E6" s="160"/>
      <c r="F6" s="158">
        <v>5969</v>
      </c>
      <c r="G6" s="161">
        <f t="shared" si="1"/>
        <v>0.80412232251111415</v>
      </c>
      <c r="H6" s="160"/>
      <c r="I6" s="158">
        <f>'[2]CD-DVD'!J5</f>
        <v>429</v>
      </c>
      <c r="J6" s="158">
        <f>'[2]CD-DVD'!L5</f>
        <v>1780</v>
      </c>
      <c r="K6" s="158">
        <f>'[1]CD-DVD'!N5</f>
        <v>0</v>
      </c>
      <c r="L6" s="158">
        <f>'[1]CD-DVD'!O5</f>
        <v>0</v>
      </c>
      <c r="M6" s="158">
        <f t="shared" si="2"/>
        <v>-1351</v>
      </c>
      <c r="N6" s="160"/>
      <c r="O6" s="158">
        <f>'[2]CD-DVD'!Q5</f>
        <v>2414</v>
      </c>
      <c r="P6" s="158">
        <v>1877</v>
      </c>
      <c r="Q6" s="159">
        <f t="shared" si="3"/>
        <v>0.32520544254344602</v>
      </c>
      <c r="R6" s="159">
        <f>P6/O6</f>
        <v>0.77754763877381938</v>
      </c>
    </row>
    <row r="7" spans="1:18" x14ac:dyDescent="0.3">
      <c r="A7" s="1"/>
      <c r="B7" s="48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2"/>
      <c r="R7" s="52"/>
    </row>
    <row r="8" spans="1:18" x14ac:dyDescent="0.3">
      <c r="A8" s="2" t="s">
        <v>97</v>
      </c>
      <c r="B8" s="6">
        <f>'[2]Fictions A'!B2</f>
        <v>64080</v>
      </c>
      <c r="C8" s="6">
        <f>'[2]Fictions A'!C2</f>
        <v>35906</v>
      </c>
      <c r="D8" s="7">
        <f t="shared" si="5"/>
        <v>0.56033083645443194</v>
      </c>
      <c r="E8" s="9"/>
      <c r="F8" s="6">
        <f>'[2]Fictions A'!F2</f>
        <v>37806</v>
      </c>
      <c r="G8" s="155">
        <f t="shared" si="1"/>
        <v>0.58998127340823969</v>
      </c>
      <c r="H8" s="9"/>
      <c r="I8" s="6">
        <f>'[2]Fictions A'!I2</f>
        <v>3162</v>
      </c>
      <c r="J8" s="6">
        <f>'Fictions A'!K2</f>
        <v>10001</v>
      </c>
      <c r="K8" s="6" t="e">
        <f>'[1]Fictions A'!#REF!</f>
        <v>#REF!</v>
      </c>
      <c r="L8" s="6" t="e">
        <f>'[1]Fictions A'!#REF!</f>
        <v>#REF!</v>
      </c>
      <c r="M8" s="6">
        <f t="shared" ref="M8:M11" si="7">I8-J8</f>
        <v>-6839</v>
      </c>
      <c r="N8" s="9"/>
      <c r="O8" s="6">
        <v>15137</v>
      </c>
      <c r="P8" s="6">
        <v>12985</v>
      </c>
      <c r="Q8" s="7">
        <f t="shared" ref="Q8:Q11" si="8">O8/B8</f>
        <v>0.23622034956304619</v>
      </c>
      <c r="R8" s="156">
        <f t="shared" ref="R8:R11" si="9">P8/O8</f>
        <v>0.85783180286714678</v>
      </c>
    </row>
    <row r="9" spans="1:18" x14ac:dyDescent="0.3">
      <c r="A9" s="2" t="s">
        <v>98</v>
      </c>
      <c r="B9" s="6">
        <f>'[2]Doc A'!B2</f>
        <v>35474</v>
      </c>
      <c r="C9" s="6">
        <f>'[2]Doc A'!D2</f>
        <v>12112</v>
      </c>
      <c r="D9" s="7">
        <f t="shared" si="5"/>
        <v>0.34143316231606247</v>
      </c>
      <c r="E9" s="9"/>
      <c r="F9" s="6">
        <f>'[2]Doc A'!G2</f>
        <v>9249</v>
      </c>
      <c r="G9" s="155">
        <f t="shared" si="1"/>
        <v>0.26072616564244233</v>
      </c>
      <c r="H9" s="9"/>
      <c r="I9" s="6">
        <f>'[2]Doc A'!J2</f>
        <v>1281</v>
      </c>
      <c r="J9" s="6">
        <f>'[2]Doc A'!M2</f>
        <v>2549</v>
      </c>
      <c r="K9" s="6" t="e">
        <f>'[1]Doc A'!#REF!</f>
        <v>#REF!</v>
      </c>
      <c r="L9" s="6" t="e">
        <f>'[1]Doc A'!#REF!</f>
        <v>#REF!</v>
      </c>
      <c r="M9" s="6">
        <f t="shared" si="7"/>
        <v>-1268</v>
      </c>
      <c r="N9" s="9"/>
      <c r="O9" s="6">
        <f>'[2]Doc A'!P2</f>
        <v>5451</v>
      </c>
      <c r="P9" s="6">
        <f>'[2]Doc A'!Q2</f>
        <v>3273</v>
      </c>
      <c r="Q9" s="7">
        <f t="shared" si="8"/>
        <v>0.15366183683824772</v>
      </c>
      <c r="R9" s="7">
        <f t="shared" si="9"/>
        <v>0.60044028618602097</v>
      </c>
    </row>
    <row r="10" spans="1:18" x14ac:dyDescent="0.3">
      <c r="A10" s="2" t="s">
        <v>99</v>
      </c>
      <c r="B10" s="6">
        <f>'[2]Fictions J'!B2</f>
        <v>55999</v>
      </c>
      <c r="C10" s="6">
        <f>'[2]Fictions J'!D2</f>
        <v>36760</v>
      </c>
      <c r="D10" s="7">
        <f t="shared" si="5"/>
        <v>0.656440293576671</v>
      </c>
      <c r="E10" s="9"/>
      <c r="F10" s="6">
        <f>'[2]Fictions J'!G2</f>
        <v>34691</v>
      </c>
      <c r="G10" s="155">
        <f t="shared" si="1"/>
        <v>0.61949320523580775</v>
      </c>
      <c r="H10" s="9"/>
      <c r="I10" s="6">
        <f>'[2]Fictions J'!J2</f>
        <v>3000</v>
      </c>
      <c r="J10" s="6">
        <f>'[2]Fictions J'!K2</f>
        <v>3456</v>
      </c>
      <c r="K10" s="6" t="e">
        <f>'[1]Fictions J'!#REF!</f>
        <v>#REF!</v>
      </c>
      <c r="L10" s="6" t="e">
        <f>'[1]Fictions J'!#REF!</f>
        <v>#REF!</v>
      </c>
      <c r="M10" s="6">
        <f t="shared" si="7"/>
        <v>-456</v>
      </c>
      <c r="N10" s="9"/>
      <c r="O10" s="6">
        <v>14890</v>
      </c>
      <c r="P10" s="6">
        <v>12033</v>
      </c>
      <c r="Q10" s="7">
        <f t="shared" si="8"/>
        <v>0.26589760531438061</v>
      </c>
      <c r="R10" s="7">
        <f t="shared" si="9"/>
        <v>0.80812625923438552</v>
      </c>
    </row>
    <row r="11" spans="1:18" x14ac:dyDescent="0.3">
      <c r="A11" s="2" t="s">
        <v>100</v>
      </c>
      <c r="B11" s="6">
        <f>'[2]Doc J'!B2</f>
        <v>14429</v>
      </c>
      <c r="C11" s="6">
        <f>'[2]Doc J'!D2</f>
        <v>10075</v>
      </c>
      <c r="D11" s="7">
        <f t="shared" si="5"/>
        <v>0.69824658673504747</v>
      </c>
      <c r="E11" s="9"/>
      <c r="F11" s="6">
        <f>'[2]Doc J'!G2</f>
        <v>7619</v>
      </c>
      <c r="G11" s="155">
        <f t="shared" si="1"/>
        <v>0.52803382077760064</v>
      </c>
      <c r="H11" s="9"/>
      <c r="I11" s="6">
        <f>'[2]Doc J'!J2</f>
        <v>547</v>
      </c>
      <c r="J11" s="6">
        <f>'[2]Doc J'!K2</f>
        <v>1049</v>
      </c>
      <c r="K11" s="6" t="e">
        <f>'[1]Doc J'!#REF!</f>
        <v>#REF!</v>
      </c>
      <c r="L11" s="6" t="e">
        <f>'[1]Doc J'!#REF!</f>
        <v>#REF!</v>
      </c>
      <c r="M11" s="6">
        <f t="shared" si="7"/>
        <v>-502</v>
      </c>
      <c r="N11" s="9"/>
      <c r="O11" s="6">
        <f>'[2]Doc J'!P2</f>
        <v>3373</v>
      </c>
      <c r="P11" s="6">
        <f>'[2]Doc J'!Q2</f>
        <v>2306</v>
      </c>
      <c r="Q11" s="7">
        <f t="shared" si="8"/>
        <v>0.23376533370295932</v>
      </c>
      <c r="R11" s="7">
        <f t="shared" si="9"/>
        <v>0.68366439371479393</v>
      </c>
    </row>
  </sheetData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L2" sqref="L2"/>
    </sheetView>
  </sheetViews>
  <sheetFormatPr baseColWidth="10" defaultRowHeight="14.4" x14ac:dyDescent="0.3"/>
  <cols>
    <col min="1" max="1" width="30" customWidth="1"/>
    <col min="2" max="2" width="13.5546875" style="1" customWidth="1"/>
    <col min="3" max="3" width="11" bestFit="1" customWidth="1"/>
    <col min="4" max="4" width="5.88671875" style="1" bestFit="1" customWidth="1"/>
    <col min="5" max="5" width="1.33203125" style="1" customWidth="1"/>
    <col min="6" max="6" width="11" bestFit="1" customWidth="1"/>
    <col min="7" max="7" width="8.5546875" style="1" customWidth="1"/>
    <col min="8" max="8" width="1.33203125" style="1" customWidth="1"/>
    <col min="10" max="10" width="10.5546875" style="1" customWidth="1"/>
    <col min="11" max="11" width="11.44140625" style="1"/>
    <col min="12" max="12" width="10" bestFit="1" customWidth="1"/>
    <col min="13" max="13" width="1" style="1" customWidth="1"/>
    <col min="15" max="15" width="9.88671875" customWidth="1"/>
    <col min="16" max="16" width="10.33203125" customWidth="1"/>
    <col min="17" max="17" width="7.88671875" customWidth="1"/>
  </cols>
  <sheetData>
    <row r="1" spans="1:19" ht="60" customHeight="1" thickBot="1" x14ac:dyDescent="0.35">
      <c r="A1" s="1"/>
      <c r="B1" s="53" t="s">
        <v>113</v>
      </c>
      <c r="C1" s="53" t="s">
        <v>1</v>
      </c>
      <c r="D1" s="55" t="s">
        <v>69</v>
      </c>
      <c r="E1" s="8"/>
      <c r="F1" s="53" t="s">
        <v>115</v>
      </c>
      <c r="G1" s="55" t="s">
        <v>112</v>
      </c>
      <c r="H1" s="8"/>
      <c r="I1" s="54" t="s">
        <v>116</v>
      </c>
      <c r="J1" s="54" t="s">
        <v>104</v>
      </c>
      <c r="K1" s="54" t="s">
        <v>117</v>
      </c>
      <c r="L1" s="56" t="s">
        <v>88</v>
      </c>
      <c r="M1" s="8"/>
      <c r="N1" s="53" t="s">
        <v>59</v>
      </c>
      <c r="O1" s="55" t="s">
        <v>2</v>
      </c>
      <c r="P1" s="53" t="s">
        <v>61</v>
      </c>
      <c r="Q1" s="55" t="s">
        <v>60</v>
      </c>
      <c r="R1" s="1"/>
      <c r="S1" s="1"/>
    </row>
    <row r="2" spans="1:19" s="107" customFormat="1" ht="15" thickBot="1" x14ac:dyDescent="0.35">
      <c r="A2" s="119" t="s">
        <v>66</v>
      </c>
      <c r="B2" s="118">
        <f>SUM(B3:B9)</f>
        <v>64080</v>
      </c>
      <c r="C2" s="34">
        <f>SUM(C3:C9)</f>
        <v>35906</v>
      </c>
      <c r="D2" s="35">
        <f>SUM(C2/B2)</f>
        <v>0.56033083645443194</v>
      </c>
      <c r="E2" s="41"/>
      <c r="F2" s="34">
        <f>SUM(F3:F9)</f>
        <v>37806</v>
      </c>
      <c r="G2" s="117">
        <v>0.59</v>
      </c>
      <c r="H2" s="41"/>
      <c r="I2" s="34">
        <f>SUM(I3:I9)</f>
        <v>3162</v>
      </c>
      <c r="J2" s="34">
        <f>SUM(J3:J9)</f>
        <v>10119</v>
      </c>
      <c r="K2" s="34">
        <f>SUM(K3:K9)</f>
        <v>10001</v>
      </c>
      <c r="L2" s="38">
        <f t="shared" ref="L2:L8" si="0">SUM(I2-K2)</f>
        <v>-6839</v>
      </c>
      <c r="M2" s="41"/>
      <c r="N2" s="34">
        <f>SUM(N3:N9)</f>
        <v>15137</v>
      </c>
      <c r="O2" s="35">
        <f t="shared" ref="O2:O8" si="1">SUM(N2/B2)</f>
        <v>0.23622034956304619</v>
      </c>
      <c r="P2" s="34">
        <f>SUM(P3:P9)</f>
        <v>12985</v>
      </c>
      <c r="Q2" s="106">
        <f>(P2/N2)</f>
        <v>0.85783180286714678</v>
      </c>
    </row>
    <row r="3" spans="1:19" ht="15" thickBot="1" x14ac:dyDescent="0.35">
      <c r="A3" s="27" t="s">
        <v>9</v>
      </c>
      <c r="B3" s="120">
        <v>14819</v>
      </c>
      <c r="C3" s="121">
        <v>7275</v>
      </c>
      <c r="D3" s="122">
        <f>SUM(C3/B3)</f>
        <v>0.49092381402253865</v>
      </c>
      <c r="E3" s="123"/>
      <c r="F3" s="121">
        <v>9614</v>
      </c>
      <c r="G3" s="124">
        <f t="shared" ref="G3:G9" si="2">SUM(F3/B3)</f>
        <v>0.64876172481274041</v>
      </c>
      <c r="H3" s="123"/>
      <c r="I3" s="121">
        <v>780</v>
      </c>
      <c r="J3" s="121">
        <v>764</v>
      </c>
      <c r="K3" s="121">
        <v>764</v>
      </c>
      <c r="L3" s="120">
        <f t="shared" si="0"/>
        <v>16</v>
      </c>
      <c r="M3" s="123"/>
      <c r="N3" s="121">
        <v>3956</v>
      </c>
      <c r="O3" s="122">
        <f t="shared" si="1"/>
        <v>0.26695458532964439</v>
      </c>
      <c r="P3" s="121">
        <v>2947</v>
      </c>
      <c r="Q3" s="157">
        <f t="shared" ref="Q3:Q9" si="3">(P3/N3)</f>
        <v>0.74494438827098075</v>
      </c>
      <c r="R3" s="1"/>
      <c r="S3" s="1"/>
    </row>
    <row r="4" spans="1:19" ht="15" thickBot="1" x14ac:dyDescent="0.35">
      <c r="A4" s="2" t="s">
        <v>6</v>
      </c>
      <c r="B4" s="120">
        <v>2651</v>
      </c>
      <c r="C4" s="125">
        <v>1297</v>
      </c>
      <c r="D4" s="126">
        <f t="shared" ref="D4:D9" si="4">SUM(C4/B4)</f>
        <v>0.48924933987174651</v>
      </c>
      <c r="E4" s="123"/>
      <c r="F4" s="125">
        <v>1334</v>
      </c>
      <c r="G4" s="127">
        <f t="shared" si="2"/>
        <v>0.50320633723123354</v>
      </c>
      <c r="H4" s="123"/>
      <c r="I4" s="125">
        <v>135</v>
      </c>
      <c r="J4" s="125">
        <v>530</v>
      </c>
      <c r="K4" s="121">
        <v>508</v>
      </c>
      <c r="L4" s="128">
        <f t="shared" si="0"/>
        <v>-373</v>
      </c>
      <c r="M4" s="123"/>
      <c r="N4" s="125">
        <v>586</v>
      </c>
      <c r="O4" s="126">
        <f t="shared" si="1"/>
        <v>0.22104866088268577</v>
      </c>
      <c r="P4" s="125">
        <v>493</v>
      </c>
      <c r="Q4" s="157">
        <f t="shared" si="3"/>
        <v>0.84129692832764502</v>
      </c>
      <c r="R4" s="1"/>
      <c r="S4" s="1"/>
    </row>
    <row r="5" spans="1:19" ht="15" thickBot="1" x14ac:dyDescent="0.35">
      <c r="A5" s="2" t="s">
        <v>5</v>
      </c>
      <c r="B5" s="120">
        <v>7595</v>
      </c>
      <c r="C5" s="125">
        <v>4651</v>
      </c>
      <c r="D5" s="126">
        <f t="shared" si="4"/>
        <v>0.61237656352863723</v>
      </c>
      <c r="E5" s="123"/>
      <c r="F5" s="125">
        <v>4752</v>
      </c>
      <c r="G5" s="127">
        <f t="shared" si="2"/>
        <v>0.62567478604344962</v>
      </c>
      <c r="H5" s="123"/>
      <c r="I5" s="125">
        <v>374</v>
      </c>
      <c r="J5" s="125">
        <v>911</v>
      </c>
      <c r="K5" s="121">
        <v>883</v>
      </c>
      <c r="L5" s="128">
        <f t="shared" si="0"/>
        <v>-509</v>
      </c>
      <c r="M5" s="123"/>
      <c r="N5" s="125">
        <v>1674</v>
      </c>
      <c r="O5" s="126">
        <f t="shared" si="1"/>
        <v>0.22040816326530613</v>
      </c>
      <c r="P5" s="125">
        <v>1533</v>
      </c>
      <c r="Q5" s="157">
        <f t="shared" si="3"/>
        <v>0.91577060931899645</v>
      </c>
      <c r="R5" s="1"/>
      <c r="S5" s="1"/>
    </row>
    <row r="6" spans="1:19" ht="15" thickBot="1" x14ac:dyDescent="0.35">
      <c r="A6" s="2" t="s">
        <v>4</v>
      </c>
      <c r="B6" s="120">
        <v>27082</v>
      </c>
      <c r="C6" s="125">
        <v>13735</v>
      </c>
      <c r="D6" s="126">
        <f t="shared" si="4"/>
        <v>0.50716342958422567</v>
      </c>
      <c r="E6" s="123"/>
      <c r="F6" s="125">
        <v>13970</v>
      </c>
      <c r="G6" s="127">
        <f t="shared" si="2"/>
        <v>0.51584077985377741</v>
      </c>
      <c r="H6" s="123"/>
      <c r="I6" s="125">
        <v>1140</v>
      </c>
      <c r="J6" s="125">
        <v>6517</v>
      </c>
      <c r="K6" s="121">
        <v>6467</v>
      </c>
      <c r="L6" s="128">
        <f t="shared" si="0"/>
        <v>-5327</v>
      </c>
      <c r="M6" s="123"/>
      <c r="N6" s="125">
        <v>5912</v>
      </c>
      <c r="O6" s="126">
        <f t="shared" si="1"/>
        <v>0.21829997784506314</v>
      </c>
      <c r="P6" s="125">
        <v>5343</v>
      </c>
      <c r="Q6" s="157">
        <f t="shared" si="3"/>
        <v>0.90375507442489855</v>
      </c>
      <c r="R6" s="1"/>
      <c r="S6" s="1"/>
    </row>
    <row r="7" spans="1:19" ht="15" thickBot="1" x14ac:dyDescent="0.35">
      <c r="A7" s="10" t="s">
        <v>22</v>
      </c>
      <c r="B7" s="120">
        <v>3365</v>
      </c>
      <c r="C7" s="125">
        <v>2336</v>
      </c>
      <c r="D7" s="126">
        <f t="shared" si="4"/>
        <v>0.69420505200594351</v>
      </c>
      <c r="E7" s="123"/>
      <c r="F7" s="125">
        <v>1996</v>
      </c>
      <c r="G7" s="127">
        <f t="shared" si="2"/>
        <v>0.59316493313521546</v>
      </c>
      <c r="H7" s="123"/>
      <c r="I7" s="125">
        <v>185</v>
      </c>
      <c r="J7" s="125">
        <v>420</v>
      </c>
      <c r="K7" s="121">
        <v>404</v>
      </c>
      <c r="L7" s="128">
        <f t="shared" si="0"/>
        <v>-219</v>
      </c>
      <c r="M7" s="123"/>
      <c r="N7" s="125">
        <v>861</v>
      </c>
      <c r="O7" s="126">
        <f t="shared" si="1"/>
        <v>0.25586924219910845</v>
      </c>
      <c r="P7" s="125">
        <v>723</v>
      </c>
      <c r="Q7" s="157">
        <f t="shared" si="3"/>
        <v>0.83972125435540068</v>
      </c>
    </row>
    <row r="8" spans="1:19" ht="15" thickBot="1" x14ac:dyDescent="0.35">
      <c r="A8" s="2" t="s">
        <v>7</v>
      </c>
      <c r="B8" s="120">
        <v>8225</v>
      </c>
      <c r="C8" s="125">
        <v>6421</v>
      </c>
      <c r="D8" s="126">
        <f t="shared" si="4"/>
        <v>0.78066869300911856</v>
      </c>
      <c r="E8" s="123"/>
      <c r="F8" s="125">
        <v>5984</v>
      </c>
      <c r="G8" s="127">
        <f t="shared" si="2"/>
        <v>0.72753799392097263</v>
      </c>
      <c r="H8" s="123"/>
      <c r="I8" s="125">
        <v>534</v>
      </c>
      <c r="J8" s="125">
        <v>954</v>
      </c>
      <c r="K8" s="121">
        <v>952</v>
      </c>
      <c r="L8" s="128">
        <f t="shared" si="0"/>
        <v>-418</v>
      </c>
      <c r="M8" s="123"/>
      <c r="N8" s="125">
        <v>2083</v>
      </c>
      <c r="O8" s="126">
        <f t="shared" si="1"/>
        <v>0.25325227963525837</v>
      </c>
      <c r="P8" s="125">
        <v>1901</v>
      </c>
      <c r="Q8" s="157">
        <f t="shared" si="3"/>
        <v>0.91262602016322614</v>
      </c>
      <c r="R8" s="1"/>
      <c r="S8" s="1"/>
    </row>
    <row r="9" spans="1:19" ht="15" thickBot="1" x14ac:dyDescent="0.35">
      <c r="A9" s="2" t="s">
        <v>8</v>
      </c>
      <c r="B9" s="120">
        <v>343</v>
      </c>
      <c r="C9" s="125">
        <v>191</v>
      </c>
      <c r="D9" s="126">
        <f t="shared" si="4"/>
        <v>0.5568513119533528</v>
      </c>
      <c r="E9" s="123"/>
      <c r="F9" s="125">
        <v>156</v>
      </c>
      <c r="G9" s="127">
        <f t="shared" si="2"/>
        <v>0.45481049562682213</v>
      </c>
      <c r="H9" s="123"/>
      <c r="I9" s="125">
        <v>14</v>
      </c>
      <c r="J9" s="125">
        <v>23</v>
      </c>
      <c r="K9" s="121">
        <v>23</v>
      </c>
      <c r="L9" s="128">
        <f>SUM(I9-K9)</f>
        <v>-9</v>
      </c>
      <c r="M9" s="123"/>
      <c r="N9" s="125">
        <v>65</v>
      </c>
      <c r="O9" s="126">
        <f>SUM(N9/B9)</f>
        <v>0.18950437317784258</v>
      </c>
      <c r="P9" s="125">
        <v>45</v>
      </c>
      <c r="Q9" s="157">
        <f t="shared" si="3"/>
        <v>0.69230769230769229</v>
      </c>
      <c r="R9" s="1"/>
      <c r="S9" s="1"/>
    </row>
    <row r="10" spans="1:19" x14ac:dyDescent="0.3">
      <c r="A10" s="5"/>
      <c r="B10" s="5"/>
      <c r="C10" s="11"/>
      <c r="D10" s="11"/>
      <c r="E10" s="11">
        <f t="shared" ref="E10:M10" si="5">SUM(E3:E9)</f>
        <v>0</v>
      </c>
      <c r="F10" s="11"/>
      <c r="G10" s="11"/>
      <c r="H10" s="11">
        <f t="shared" si="5"/>
        <v>0</v>
      </c>
      <c r="I10" s="11"/>
      <c r="J10" s="11"/>
      <c r="K10" s="11"/>
      <c r="L10" s="11"/>
      <c r="M10" s="11">
        <f t="shared" si="5"/>
        <v>0</v>
      </c>
      <c r="N10" s="11"/>
      <c r="P10" s="11"/>
    </row>
    <row r="11" spans="1:19" x14ac:dyDescent="0.3">
      <c r="A11" s="1"/>
      <c r="C11" s="1"/>
      <c r="D11"/>
      <c r="E11"/>
      <c r="F11" s="1"/>
      <c r="G11"/>
      <c r="H11"/>
      <c r="I11" s="1"/>
      <c r="K11"/>
      <c r="M11"/>
    </row>
    <row r="12" spans="1:19" x14ac:dyDescent="0.3">
      <c r="A12" s="1"/>
      <c r="E12"/>
      <c r="J12"/>
      <c r="K12"/>
      <c r="M12"/>
    </row>
    <row r="13" spans="1:19" x14ac:dyDescent="0.3">
      <c r="A13" s="1"/>
      <c r="D13"/>
      <c r="E13"/>
      <c r="F13" s="1"/>
      <c r="H13"/>
      <c r="J13"/>
      <c r="K13"/>
      <c r="M13"/>
    </row>
    <row r="14" spans="1:19" x14ac:dyDescent="0.3">
      <c r="A14" s="1"/>
      <c r="D14"/>
      <c r="E14"/>
      <c r="F14" s="1"/>
      <c r="H14"/>
      <c r="J14"/>
      <c r="K14"/>
      <c r="M14"/>
    </row>
    <row r="15" spans="1:19" s="1" customFormat="1" x14ac:dyDescent="0.3"/>
    <row r="16" spans="1:19" s="1" customFormat="1" x14ac:dyDescent="0.3"/>
    <row r="17" spans="1:13" s="1" customFormat="1" x14ac:dyDescent="0.3"/>
    <row r="18" spans="1:13" s="1" customFormat="1" x14ac:dyDescent="0.3"/>
    <row r="19" spans="1:13" s="1" customFormat="1" x14ac:dyDescent="0.3"/>
    <row r="20" spans="1:13" s="1" customFormat="1" x14ac:dyDescent="0.3"/>
    <row r="21" spans="1:13" x14ac:dyDescent="0.3">
      <c r="A21" s="1"/>
      <c r="C21" s="1"/>
      <c r="D21"/>
      <c r="E21"/>
      <c r="F21" s="1"/>
      <c r="G21"/>
      <c r="H21"/>
      <c r="J21"/>
      <c r="K21"/>
      <c r="M21"/>
    </row>
    <row r="22" spans="1:13" x14ac:dyDescent="0.3">
      <c r="A22" s="1"/>
      <c r="C22" s="1"/>
      <c r="D22"/>
      <c r="E22"/>
      <c r="F22" s="1"/>
      <c r="G22"/>
      <c r="H22"/>
      <c r="J22"/>
      <c r="K22"/>
      <c r="M22"/>
    </row>
    <row r="23" spans="1:13" x14ac:dyDescent="0.3">
      <c r="A23" s="1"/>
      <c r="K23"/>
      <c r="M23"/>
    </row>
    <row r="24" spans="1:13" x14ac:dyDescent="0.3">
      <c r="A24" s="1"/>
      <c r="K24"/>
      <c r="M24"/>
    </row>
    <row r="25" spans="1:13" x14ac:dyDescent="0.3">
      <c r="A25" s="1"/>
      <c r="K25"/>
      <c r="M25"/>
    </row>
    <row r="26" spans="1:13" x14ac:dyDescent="0.3">
      <c r="A26" s="1"/>
      <c r="K26"/>
      <c r="M26"/>
    </row>
    <row r="27" spans="1:13" x14ac:dyDescent="0.3">
      <c r="A27" s="1"/>
      <c r="K27"/>
      <c r="M27"/>
    </row>
    <row r="28" spans="1:13" x14ac:dyDescent="0.3">
      <c r="A28" s="1"/>
      <c r="K28"/>
      <c r="M28"/>
    </row>
    <row r="29" spans="1:13" x14ac:dyDescent="0.3">
      <c r="A29" s="1"/>
      <c r="K29"/>
      <c r="M29"/>
    </row>
  </sheetData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zoomScale="110" zoomScaleNormal="11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L56" sqref="L56"/>
    </sheetView>
  </sheetViews>
  <sheetFormatPr baseColWidth="10" defaultRowHeight="14.4" x14ac:dyDescent="0.3"/>
  <cols>
    <col min="1" max="1" width="28.109375" customWidth="1"/>
    <col min="2" max="2" width="13.5546875" style="1" customWidth="1"/>
    <col min="3" max="3" width="1.88671875" hidden="1" customWidth="1"/>
    <col min="4" max="4" width="11.88671875" bestFit="1" customWidth="1"/>
    <col min="5" max="5" width="8.5546875" customWidth="1"/>
    <col min="6" max="6" width="1.33203125" customWidth="1"/>
    <col min="7" max="7" width="11.44140625" style="1"/>
    <col min="8" max="8" width="7.88671875" style="1" customWidth="1"/>
    <col min="9" max="9" width="1.33203125" style="1" customWidth="1"/>
    <col min="10" max="10" width="11.44140625" customWidth="1"/>
    <col min="11" max="11" width="11.44140625" style="1" hidden="1" customWidth="1"/>
    <col min="12" max="12" width="12" style="1" customWidth="1"/>
    <col min="13" max="13" width="11.44140625" style="1"/>
    <col min="14" max="14" width="10.44140625" customWidth="1"/>
    <col min="15" max="15" width="1.33203125" style="1" customWidth="1"/>
  </cols>
  <sheetData>
    <row r="1" spans="1:20" ht="60" customHeight="1" x14ac:dyDescent="0.3">
      <c r="B1" s="53" t="s">
        <v>110</v>
      </c>
      <c r="C1" s="53" t="s">
        <v>114</v>
      </c>
      <c r="D1" s="53" t="s">
        <v>1</v>
      </c>
      <c r="E1" s="55" t="s">
        <v>69</v>
      </c>
      <c r="F1" s="8"/>
      <c r="G1" s="53" t="s">
        <v>118</v>
      </c>
      <c r="H1" s="55" t="s">
        <v>111</v>
      </c>
      <c r="I1" s="8"/>
      <c r="J1" s="53" t="s">
        <v>116</v>
      </c>
      <c r="K1" s="53" t="s">
        <v>109</v>
      </c>
      <c r="L1" s="53" t="s">
        <v>104</v>
      </c>
      <c r="M1" s="53" t="s">
        <v>117</v>
      </c>
      <c r="N1" s="55" t="s">
        <v>88</v>
      </c>
      <c r="O1" s="8"/>
      <c r="P1" s="53" t="s">
        <v>59</v>
      </c>
      <c r="Q1" s="53" t="s">
        <v>61</v>
      </c>
      <c r="R1" s="55" t="s">
        <v>2</v>
      </c>
      <c r="S1" s="55" t="s">
        <v>60</v>
      </c>
      <c r="T1" s="26"/>
    </row>
    <row r="2" spans="1:20" s="102" customFormat="1" ht="34.5" customHeight="1" thickBot="1" x14ac:dyDescent="0.35">
      <c r="A2" s="129" t="s">
        <v>26</v>
      </c>
      <c r="B2" s="130">
        <f>SUM(B3+B8+B15+B16+B24+B25+B28+B33+B46+B47+B52+B53+B54)</f>
        <v>35474</v>
      </c>
      <c r="C2" s="129"/>
      <c r="D2" s="129">
        <f>SUM(D3+D8+D15+D16+D24+D25+D28+D33+D46+D47+D52+D53+D54)</f>
        <v>12112</v>
      </c>
      <c r="E2" s="25">
        <f>SUM(D2/B2)</f>
        <v>0.34143316231606247</v>
      </c>
      <c r="F2" s="22"/>
      <c r="G2" s="24">
        <f>SUM(G3+G8+G15+G16+G24+G25+G28+G33+G46+G47+G52+G53+G54)</f>
        <v>9249</v>
      </c>
      <c r="H2" s="77">
        <f>SUM(G2/B2)</f>
        <v>0.26072616564244233</v>
      </c>
      <c r="I2" s="22"/>
      <c r="J2" s="24">
        <f>SUM(J3+J8+J15+J16+J24+J25+J28+J33+J46+J47+J52+J53+J54)</f>
        <v>1281</v>
      </c>
      <c r="K2" s="24"/>
      <c r="L2" s="24">
        <f>SUM(L3+L8+L15+L16+L24+L25+L28+L33+L46+L47+L52+L53+L54)</f>
        <v>2549</v>
      </c>
      <c r="M2" s="24">
        <f>SUM(M3+M8+M15+M16+M24+M25+M28+M33+M46+M47+M52+M53+M54)</f>
        <v>2549</v>
      </c>
      <c r="N2" s="24">
        <f>SUM(J2-M2)</f>
        <v>-1268</v>
      </c>
      <c r="O2" s="22"/>
      <c r="P2" s="24">
        <f>SUM(P3+P8+P15+P16+P24+P25+P28+P33+P46+P47+P52+P53+P54)</f>
        <v>5451</v>
      </c>
      <c r="Q2" s="24">
        <f>SUM(Q3+Q8+Q15+Q16+Q24+Q25+Q28+Q33+Q46+Q47+Q52+Q53+Q54)</f>
        <v>3273</v>
      </c>
      <c r="R2" s="25">
        <f>SUM(P2/B2)</f>
        <v>0.15366183683824772</v>
      </c>
      <c r="S2" s="25">
        <f>SUM(Q2/P2)</f>
        <v>0.60044028618602097</v>
      </c>
    </row>
    <row r="3" spans="1:20" s="1" customFormat="1" ht="15" customHeight="1" thickBot="1" x14ac:dyDescent="0.35">
      <c r="A3" s="57" t="s">
        <v>70</v>
      </c>
      <c r="B3" s="57">
        <f>SUM(B4:B7)</f>
        <v>281</v>
      </c>
      <c r="C3" s="57"/>
      <c r="D3" s="57">
        <f>SUM(D4:D7)</f>
        <v>128</v>
      </c>
      <c r="E3" s="58">
        <f t="shared" ref="E3:E54" si="0">SUM(D3/B3)</f>
        <v>0.45551601423487542</v>
      </c>
      <c r="F3" s="21"/>
      <c r="G3" s="80">
        <f>SUM(G4:G7)</f>
        <v>97</v>
      </c>
      <c r="H3" s="83">
        <f t="shared" ref="H3:H54" si="1">SUM(G3/B3)</f>
        <v>0.34519572953736655</v>
      </c>
      <c r="I3" s="21"/>
      <c r="J3" s="57">
        <f t="shared" ref="J3:M3" si="2">SUM(J4:J7)</f>
        <v>20</v>
      </c>
      <c r="K3" s="57">
        <f t="shared" si="2"/>
        <v>0</v>
      </c>
      <c r="L3" s="57">
        <f t="shared" si="2"/>
        <v>3</v>
      </c>
      <c r="M3" s="57">
        <f t="shared" si="2"/>
        <v>3</v>
      </c>
      <c r="N3" s="57">
        <f t="shared" ref="N3:N54" si="3">SUM(J3-M3)</f>
        <v>17</v>
      </c>
      <c r="O3" s="21"/>
      <c r="P3" s="57">
        <f t="shared" ref="P3:Q3" si="4">SUM(P4:P7)</f>
        <v>173</v>
      </c>
      <c r="Q3" s="57">
        <f t="shared" si="4"/>
        <v>44</v>
      </c>
      <c r="R3" s="58">
        <f t="shared" ref="R3:R54" si="5">SUM(P3/B3)</f>
        <v>0.61565836298932386</v>
      </c>
      <c r="S3" s="58">
        <f t="shared" ref="S3:S54" si="6">SUM(Q3/P3)</f>
        <v>0.25433526011560692</v>
      </c>
    </row>
    <row r="4" spans="1:20" ht="28.8" x14ac:dyDescent="0.3">
      <c r="A4" s="59" t="s">
        <v>28</v>
      </c>
      <c r="B4" s="59">
        <v>32</v>
      </c>
      <c r="C4" s="60"/>
      <c r="D4" s="60">
        <v>15</v>
      </c>
      <c r="E4" s="61">
        <f t="shared" si="0"/>
        <v>0.46875</v>
      </c>
      <c r="F4" s="8"/>
      <c r="G4" s="60">
        <v>10</v>
      </c>
      <c r="H4" s="82">
        <f t="shared" si="1"/>
        <v>0.3125</v>
      </c>
      <c r="I4" s="8"/>
      <c r="J4" s="60">
        <v>5</v>
      </c>
      <c r="K4" s="60"/>
      <c r="L4" s="60">
        <v>0</v>
      </c>
      <c r="M4" s="60">
        <v>0</v>
      </c>
      <c r="N4" s="60">
        <f t="shared" si="3"/>
        <v>5</v>
      </c>
      <c r="O4" s="8"/>
      <c r="P4" s="60">
        <v>10</v>
      </c>
      <c r="Q4" s="60">
        <v>9</v>
      </c>
      <c r="R4" s="61">
        <f t="shared" si="5"/>
        <v>0.3125</v>
      </c>
      <c r="S4" s="61">
        <f t="shared" si="6"/>
        <v>0.9</v>
      </c>
    </row>
    <row r="5" spans="1:20" ht="28.8" x14ac:dyDescent="0.3">
      <c r="A5" s="62" t="s">
        <v>29</v>
      </c>
      <c r="B5" s="62">
        <v>141</v>
      </c>
      <c r="C5" s="18"/>
      <c r="D5" s="18">
        <v>80</v>
      </c>
      <c r="E5" s="61">
        <f t="shared" si="0"/>
        <v>0.56737588652482274</v>
      </c>
      <c r="F5" s="8"/>
      <c r="G5" s="18">
        <v>63</v>
      </c>
      <c r="H5" s="79">
        <f t="shared" si="1"/>
        <v>0.44680851063829785</v>
      </c>
      <c r="I5" s="8"/>
      <c r="J5" s="18">
        <v>7</v>
      </c>
      <c r="K5" s="60"/>
      <c r="L5" s="60">
        <v>2</v>
      </c>
      <c r="M5" s="60">
        <v>2</v>
      </c>
      <c r="N5" s="60">
        <f t="shared" si="3"/>
        <v>5</v>
      </c>
      <c r="O5" s="8"/>
      <c r="P5" s="18">
        <v>41</v>
      </c>
      <c r="Q5" s="18">
        <v>19</v>
      </c>
      <c r="R5" s="61">
        <f t="shared" si="5"/>
        <v>0.29078014184397161</v>
      </c>
      <c r="S5" s="61">
        <f t="shared" si="6"/>
        <v>0.46341463414634149</v>
      </c>
    </row>
    <row r="6" spans="1:20" ht="28.8" x14ac:dyDescent="0.3">
      <c r="A6" s="62" t="s">
        <v>30</v>
      </c>
      <c r="B6" s="62">
        <v>44</v>
      </c>
      <c r="C6" s="18"/>
      <c r="D6" s="18">
        <v>20</v>
      </c>
      <c r="E6" s="61">
        <f t="shared" si="0"/>
        <v>0.45454545454545453</v>
      </c>
      <c r="F6" s="8"/>
      <c r="G6" s="18">
        <v>18</v>
      </c>
      <c r="H6" s="79">
        <f t="shared" si="1"/>
        <v>0.40909090909090912</v>
      </c>
      <c r="I6" s="8"/>
      <c r="J6" s="18">
        <v>3</v>
      </c>
      <c r="K6" s="60"/>
      <c r="L6" s="60">
        <v>1</v>
      </c>
      <c r="M6" s="60">
        <v>1</v>
      </c>
      <c r="N6" s="60">
        <f t="shared" si="3"/>
        <v>2</v>
      </c>
      <c r="O6" s="8"/>
      <c r="P6" s="18">
        <v>52</v>
      </c>
      <c r="Q6" s="18">
        <v>12</v>
      </c>
      <c r="R6" s="61">
        <f t="shared" si="5"/>
        <v>1.1818181818181819</v>
      </c>
      <c r="S6" s="61">
        <f t="shared" si="6"/>
        <v>0.23076923076923078</v>
      </c>
    </row>
    <row r="7" spans="1:20" ht="29.4" thickBot="1" x14ac:dyDescent="0.35">
      <c r="A7" s="63" t="s">
        <v>31</v>
      </c>
      <c r="B7" s="63">
        <v>64</v>
      </c>
      <c r="C7" s="64"/>
      <c r="D7" s="64">
        <v>13</v>
      </c>
      <c r="E7" s="65">
        <f t="shared" si="0"/>
        <v>0.203125</v>
      </c>
      <c r="F7" s="8"/>
      <c r="G7" s="64">
        <v>6</v>
      </c>
      <c r="H7" s="81">
        <f t="shared" si="1"/>
        <v>9.375E-2</v>
      </c>
      <c r="I7" s="8"/>
      <c r="J7" s="64">
        <v>5</v>
      </c>
      <c r="K7" s="67"/>
      <c r="L7" s="67">
        <v>0</v>
      </c>
      <c r="M7" s="67">
        <v>0</v>
      </c>
      <c r="N7" s="67">
        <f t="shared" si="3"/>
        <v>5</v>
      </c>
      <c r="O7" s="8"/>
      <c r="P7" s="64">
        <v>70</v>
      </c>
      <c r="Q7" s="64">
        <v>4</v>
      </c>
      <c r="R7" s="65">
        <f t="shared" si="5"/>
        <v>1.09375</v>
      </c>
      <c r="S7" s="65">
        <f t="shared" si="6"/>
        <v>5.7142857142857141E-2</v>
      </c>
    </row>
    <row r="8" spans="1:20" s="102" customFormat="1" ht="15" customHeight="1" thickBot="1" x14ac:dyDescent="0.35">
      <c r="A8" s="131" t="s">
        <v>74</v>
      </c>
      <c r="B8" s="131">
        <f>SUM(B10:B14)</f>
        <v>1840</v>
      </c>
      <c r="C8" s="131"/>
      <c r="D8" s="131">
        <f>SUM(D10:D14)</f>
        <v>838</v>
      </c>
      <c r="E8" s="132">
        <f t="shared" si="0"/>
        <v>0.45543478260869563</v>
      </c>
      <c r="F8" s="21"/>
      <c r="G8" s="133">
        <f>SUM(G10:G14)</f>
        <v>691</v>
      </c>
      <c r="H8" s="134">
        <f t="shared" si="1"/>
        <v>0.37554347826086959</v>
      </c>
      <c r="I8" s="21"/>
      <c r="J8" s="131">
        <f t="shared" ref="J8:M8" si="7">SUM(J10:J14)</f>
        <v>89</v>
      </c>
      <c r="K8" s="131">
        <f t="shared" si="7"/>
        <v>0</v>
      </c>
      <c r="L8" s="131">
        <f t="shared" si="7"/>
        <v>39</v>
      </c>
      <c r="M8" s="131">
        <f t="shared" si="7"/>
        <v>39</v>
      </c>
      <c r="N8" s="131">
        <f t="shared" si="3"/>
        <v>50</v>
      </c>
      <c r="O8" s="21"/>
      <c r="P8" s="131">
        <f t="shared" ref="P8:Q8" si="8">SUM(P10:P14)</f>
        <v>423</v>
      </c>
      <c r="Q8" s="131">
        <f t="shared" si="8"/>
        <v>277</v>
      </c>
      <c r="R8" s="132">
        <f t="shared" si="5"/>
        <v>0.22989130434782609</v>
      </c>
      <c r="S8" s="132">
        <f t="shared" si="6"/>
        <v>0.65484633569739947</v>
      </c>
    </row>
    <row r="9" spans="1:20" ht="28.2" customHeight="1" x14ac:dyDescent="0.3">
      <c r="A9" s="59" t="s">
        <v>32</v>
      </c>
      <c r="B9" s="59">
        <f>SUM(B10:B12)</f>
        <v>314</v>
      </c>
      <c r="C9" s="60"/>
      <c r="D9" s="60">
        <f>SUM(D10:D12)</f>
        <v>88</v>
      </c>
      <c r="E9" s="61">
        <f t="shared" si="0"/>
        <v>0.28025477707006369</v>
      </c>
      <c r="F9" s="8"/>
      <c r="G9" s="60">
        <f>SUM(G10:G12)</f>
        <v>81</v>
      </c>
      <c r="H9" s="82">
        <f t="shared" si="1"/>
        <v>0.25796178343949044</v>
      </c>
      <c r="I9" s="8"/>
      <c r="J9" s="60">
        <f>SUM(J10:J12)</f>
        <v>19</v>
      </c>
      <c r="K9" s="60"/>
      <c r="L9" s="60">
        <f>SUM(L10:L12)</f>
        <v>5</v>
      </c>
      <c r="M9" s="60">
        <f>SUM(M10:M12)</f>
        <v>5</v>
      </c>
      <c r="N9" s="60">
        <f t="shared" si="3"/>
        <v>14</v>
      </c>
      <c r="O9" s="8"/>
      <c r="P9" s="60">
        <f>SUM(P10:P12)</f>
        <v>76</v>
      </c>
      <c r="Q9" s="60">
        <f>SUM(Q10:Q12)</f>
        <v>29</v>
      </c>
      <c r="R9" s="61">
        <f t="shared" si="5"/>
        <v>0.24203821656050956</v>
      </c>
      <c r="S9" s="61">
        <f t="shared" si="6"/>
        <v>0.38157894736842107</v>
      </c>
    </row>
    <row r="10" spans="1:20" s="1" customFormat="1" ht="15" customHeight="1" x14ac:dyDescent="0.3">
      <c r="A10" s="66" t="s">
        <v>71</v>
      </c>
      <c r="B10" s="66">
        <v>157</v>
      </c>
      <c r="C10" s="18"/>
      <c r="D10" s="18">
        <v>43</v>
      </c>
      <c r="E10" s="61">
        <f t="shared" si="0"/>
        <v>0.27388535031847133</v>
      </c>
      <c r="F10" s="8"/>
      <c r="G10" s="18">
        <v>39</v>
      </c>
      <c r="H10" s="79">
        <f t="shared" si="1"/>
        <v>0.24840764331210191</v>
      </c>
      <c r="I10" s="8"/>
      <c r="J10" s="18">
        <v>13</v>
      </c>
      <c r="K10" s="60"/>
      <c r="L10" s="60">
        <v>0</v>
      </c>
      <c r="M10" s="60">
        <v>0</v>
      </c>
      <c r="N10" s="60">
        <f t="shared" si="3"/>
        <v>13</v>
      </c>
      <c r="O10" s="8"/>
      <c r="P10" s="18">
        <v>42</v>
      </c>
      <c r="Q10" s="18">
        <v>27</v>
      </c>
      <c r="R10" s="61">
        <f t="shared" si="5"/>
        <v>0.26751592356687898</v>
      </c>
      <c r="S10" s="61">
        <f t="shared" si="6"/>
        <v>0.6428571428571429</v>
      </c>
    </row>
    <row r="11" spans="1:20" s="1" customFormat="1" ht="12.6" customHeight="1" x14ac:dyDescent="0.3">
      <c r="A11" s="66" t="s">
        <v>72</v>
      </c>
      <c r="B11" s="66">
        <v>3</v>
      </c>
      <c r="C11" s="18"/>
      <c r="D11" s="18">
        <v>3</v>
      </c>
      <c r="E11" s="61">
        <f t="shared" si="0"/>
        <v>1</v>
      </c>
      <c r="F11" s="8"/>
      <c r="G11" s="18">
        <v>2</v>
      </c>
      <c r="H11" s="79">
        <f t="shared" si="1"/>
        <v>0.66666666666666663</v>
      </c>
      <c r="I11" s="8"/>
      <c r="J11" s="18">
        <v>0</v>
      </c>
      <c r="K11" s="60"/>
      <c r="L11" s="60">
        <v>2</v>
      </c>
      <c r="M11" s="60">
        <v>2</v>
      </c>
      <c r="N11" s="60">
        <f t="shared" si="3"/>
        <v>-2</v>
      </c>
      <c r="O11" s="8"/>
      <c r="P11" s="18">
        <v>1</v>
      </c>
      <c r="Q11" s="18">
        <v>0</v>
      </c>
      <c r="R11" s="61">
        <f t="shared" si="5"/>
        <v>0.33333333333333331</v>
      </c>
      <c r="S11" s="61">
        <f t="shared" si="6"/>
        <v>0</v>
      </c>
    </row>
    <row r="12" spans="1:20" s="1" customFormat="1" ht="14.4" customHeight="1" x14ac:dyDescent="0.3">
      <c r="A12" s="66" t="s">
        <v>73</v>
      </c>
      <c r="B12" s="66">
        <v>154</v>
      </c>
      <c r="C12" s="18"/>
      <c r="D12" s="18">
        <v>42</v>
      </c>
      <c r="E12" s="61">
        <f t="shared" si="0"/>
        <v>0.27272727272727271</v>
      </c>
      <c r="F12" s="8"/>
      <c r="G12" s="18">
        <v>40</v>
      </c>
      <c r="H12" s="79">
        <f t="shared" si="1"/>
        <v>0.25974025974025972</v>
      </c>
      <c r="I12" s="8"/>
      <c r="J12" s="18">
        <v>6</v>
      </c>
      <c r="K12" s="60"/>
      <c r="L12" s="60">
        <v>3</v>
      </c>
      <c r="M12" s="60">
        <v>3</v>
      </c>
      <c r="N12" s="60">
        <f t="shared" si="3"/>
        <v>3</v>
      </c>
      <c r="O12" s="8"/>
      <c r="P12" s="18">
        <v>33</v>
      </c>
      <c r="Q12" s="18">
        <v>2</v>
      </c>
      <c r="R12" s="61">
        <f t="shared" si="5"/>
        <v>0.21428571428571427</v>
      </c>
      <c r="S12" s="61">
        <f t="shared" si="6"/>
        <v>6.0606060606060608E-2</v>
      </c>
    </row>
    <row r="13" spans="1:20" ht="28.8" x14ac:dyDescent="0.3">
      <c r="A13" s="62" t="s">
        <v>33</v>
      </c>
      <c r="B13" s="62">
        <v>149</v>
      </c>
      <c r="C13" s="18"/>
      <c r="D13" s="18">
        <v>88</v>
      </c>
      <c r="E13" s="61">
        <f t="shared" si="0"/>
        <v>0.59060402684563762</v>
      </c>
      <c r="F13" s="8"/>
      <c r="G13" s="18">
        <v>94</v>
      </c>
      <c r="H13" s="79">
        <f t="shared" si="1"/>
        <v>0.63087248322147649</v>
      </c>
      <c r="I13" s="8"/>
      <c r="J13" s="18">
        <v>10</v>
      </c>
      <c r="K13" s="60"/>
      <c r="L13" s="60">
        <v>3</v>
      </c>
      <c r="M13" s="60">
        <v>3</v>
      </c>
      <c r="N13" s="60">
        <f t="shared" si="3"/>
        <v>7</v>
      </c>
      <c r="O13" s="8"/>
      <c r="P13" s="18">
        <v>43</v>
      </c>
      <c r="Q13" s="18">
        <v>39</v>
      </c>
      <c r="R13" s="61">
        <f t="shared" si="5"/>
        <v>0.28859060402684567</v>
      </c>
      <c r="S13" s="61">
        <f t="shared" si="6"/>
        <v>0.90697674418604646</v>
      </c>
    </row>
    <row r="14" spans="1:20" ht="29.4" thickBot="1" x14ac:dyDescent="0.35">
      <c r="A14" s="63" t="s">
        <v>34</v>
      </c>
      <c r="B14" s="63">
        <v>1377</v>
      </c>
      <c r="C14" s="64"/>
      <c r="D14" s="64">
        <v>662</v>
      </c>
      <c r="E14" s="61">
        <f t="shared" si="0"/>
        <v>0.48075526506899058</v>
      </c>
      <c r="F14" s="8"/>
      <c r="G14" s="64">
        <v>516</v>
      </c>
      <c r="H14" s="81">
        <f t="shared" si="1"/>
        <v>0.37472766884531589</v>
      </c>
      <c r="I14" s="8"/>
      <c r="J14" s="64">
        <v>60</v>
      </c>
      <c r="K14" s="67"/>
      <c r="L14" s="67">
        <v>31</v>
      </c>
      <c r="M14" s="60">
        <v>31</v>
      </c>
      <c r="N14" s="60">
        <f t="shared" si="3"/>
        <v>29</v>
      </c>
      <c r="O14" s="8"/>
      <c r="P14" s="64">
        <v>304</v>
      </c>
      <c r="Q14" s="64">
        <v>209</v>
      </c>
      <c r="R14" s="61">
        <f t="shared" si="5"/>
        <v>0.22076978939724037</v>
      </c>
      <c r="S14" s="61">
        <f t="shared" si="6"/>
        <v>0.6875</v>
      </c>
    </row>
    <row r="15" spans="1:20" s="102" customFormat="1" ht="29.4" thickBot="1" x14ac:dyDescent="0.35">
      <c r="A15" s="131" t="s">
        <v>35</v>
      </c>
      <c r="B15" s="131">
        <v>369</v>
      </c>
      <c r="C15" s="135"/>
      <c r="D15" s="135">
        <v>96</v>
      </c>
      <c r="E15" s="136">
        <f t="shared" si="0"/>
        <v>0.26016260162601629</v>
      </c>
      <c r="F15" s="21"/>
      <c r="G15" s="137">
        <v>83</v>
      </c>
      <c r="H15" s="138">
        <f t="shared" si="1"/>
        <v>0.22493224932249323</v>
      </c>
      <c r="I15" s="21"/>
      <c r="J15" s="135">
        <v>9</v>
      </c>
      <c r="K15" s="135"/>
      <c r="L15" s="135">
        <v>11</v>
      </c>
      <c r="M15" s="135">
        <v>11</v>
      </c>
      <c r="N15" s="135">
        <f t="shared" si="3"/>
        <v>-2</v>
      </c>
      <c r="O15" s="21"/>
      <c r="P15" s="135">
        <v>46</v>
      </c>
      <c r="Q15" s="135">
        <v>27</v>
      </c>
      <c r="R15" s="136">
        <f t="shared" si="5"/>
        <v>0.12466124661246612</v>
      </c>
      <c r="S15" s="136">
        <f t="shared" si="6"/>
        <v>0.58695652173913049</v>
      </c>
    </row>
    <row r="16" spans="1:20" s="102" customFormat="1" ht="15" customHeight="1" thickBot="1" x14ac:dyDescent="0.35">
      <c r="A16" s="135" t="s">
        <v>75</v>
      </c>
      <c r="B16" s="135">
        <f>SUM(B17:B23)</f>
        <v>4002</v>
      </c>
      <c r="C16" s="135"/>
      <c r="D16" s="135">
        <f>SUM(D17:D23)</f>
        <v>1299</v>
      </c>
      <c r="E16" s="136">
        <f t="shared" si="0"/>
        <v>0.32458770614692656</v>
      </c>
      <c r="F16" s="21"/>
      <c r="G16" s="137">
        <f>SUM(G17:G23)</f>
        <v>1099</v>
      </c>
      <c r="H16" s="138">
        <f t="shared" si="1"/>
        <v>0.27461269365317342</v>
      </c>
      <c r="I16" s="21"/>
      <c r="J16" s="135">
        <f t="shared" ref="J16:M16" si="9">SUM(J17:J23)</f>
        <v>187</v>
      </c>
      <c r="K16" s="135">
        <f t="shared" si="9"/>
        <v>0</v>
      </c>
      <c r="L16" s="135">
        <f t="shared" si="9"/>
        <v>47</v>
      </c>
      <c r="M16" s="135">
        <f t="shared" si="9"/>
        <v>47</v>
      </c>
      <c r="N16" s="135">
        <f t="shared" si="3"/>
        <v>140</v>
      </c>
      <c r="O16" s="21"/>
      <c r="P16" s="135">
        <f t="shared" ref="P16:Q16" si="10">SUM(P17:P23)</f>
        <v>638</v>
      </c>
      <c r="Q16" s="135">
        <f t="shared" si="10"/>
        <v>391</v>
      </c>
      <c r="R16" s="136">
        <f t="shared" si="5"/>
        <v>0.15942028985507245</v>
      </c>
      <c r="S16" s="136">
        <f t="shared" si="6"/>
        <v>0.61285266457680254</v>
      </c>
    </row>
    <row r="17" spans="1:19" ht="28.8" x14ac:dyDescent="0.3">
      <c r="A17" s="59" t="s">
        <v>36</v>
      </c>
      <c r="B17" s="59">
        <v>883</v>
      </c>
      <c r="C17" s="60"/>
      <c r="D17" s="60">
        <v>278</v>
      </c>
      <c r="E17" s="61">
        <f t="shared" si="0"/>
        <v>0.31483578708946774</v>
      </c>
      <c r="F17" s="8"/>
      <c r="G17" s="60">
        <v>228</v>
      </c>
      <c r="H17" s="82">
        <f t="shared" si="1"/>
        <v>0.25821064552661382</v>
      </c>
      <c r="I17" s="8"/>
      <c r="J17" s="60">
        <v>74</v>
      </c>
      <c r="K17" s="60"/>
      <c r="L17" s="60">
        <v>5</v>
      </c>
      <c r="M17" s="60">
        <v>5</v>
      </c>
      <c r="N17" s="60">
        <f t="shared" si="3"/>
        <v>69</v>
      </c>
      <c r="O17" s="8"/>
      <c r="P17" s="60">
        <v>194</v>
      </c>
      <c r="Q17" s="60">
        <v>120</v>
      </c>
      <c r="R17" s="61">
        <f t="shared" si="5"/>
        <v>0.21970554926387317</v>
      </c>
      <c r="S17" s="61">
        <f t="shared" si="6"/>
        <v>0.61855670103092786</v>
      </c>
    </row>
    <row r="18" spans="1:19" ht="28.8" x14ac:dyDescent="0.3">
      <c r="A18" s="62" t="s">
        <v>37</v>
      </c>
      <c r="B18" s="62">
        <v>520</v>
      </c>
      <c r="C18" s="18"/>
      <c r="D18" s="18">
        <v>132</v>
      </c>
      <c r="E18" s="61">
        <f t="shared" si="0"/>
        <v>0.25384615384615383</v>
      </c>
      <c r="F18" s="8"/>
      <c r="G18" s="18">
        <v>101</v>
      </c>
      <c r="H18" s="79">
        <f t="shared" si="1"/>
        <v>0.19423076923076923</v>
      </c>
      <c r="I18" s="8"/>
      <c r="J18" s="18">
        <v>23</v>
      </c>
      <c r="K18" s="60"/>
      <c r="L18" s="60">
        <v>4</v>
      </c>
      <c r="M18" s="60">
        <v>4</v>
      </c>
      <c r="N18" s="60">
        <f t="shared" si="3"/>
        <v>19</v>
      </c>
      <c r="O18" s="8"/>
      <c r="P18" s="18">
        <v>98</v>
      </c>
      <c r="Q18" s="18">
        <v>48</v>
      </c>
      <c r="R18" s="61">
        <f t="shared" si="5"/>
        <v>0.18846153846153846</v>
      </c>
      <c r="S18" s="61">
        <f t="shared" si="6"/>
        <v>0.48979591836734693</v>
      </c>
    </row>
    <row r="19" spans="1:19" ht="28.8" x14ac:dyDescent="0.3">
      <c r="A19" s="62" t="s">
        <v>38</v>
      </c>
      <c r="B19" s="62">
        <v>406</v>
      </c>
      <c r="C19" s="18"/>
      <c r="D19" s="18">
        <v>113</v>
      </c>
      <c r="E19" s="61">
        <f t="shared" si="0"/>
        <v>0.27832512315270935</v>
      </c>
      <c r="F19" s="8"/>
      <c r="G19" s="18">
        <v>69</v>
      </c>
      <c r="H19" s="79">
        <f t="shared" si="1"/>
        <v>0.16995073891625614</v>
      </c>
      <c r="I19" s="8"/>
      <c r="J19" s="18">
        <v>24</v>
      </c>
      <c r="K19" s="60"/>
      <c r="L19" s="60">
        <v>3</v>
      </c>
      <c r="M19" s="60">
        <v>3</v>
      </c>
      <c r="N19" s="60">
        <f t="shared" si="3"/>
        <v>21</v>
      </c>
      <c r="O19" s="8"/>
      <c r="P19" s="18">
        <v>63</v>
      </c>
      <c r="Q19" s="18">
        <v>27</v>
      </c>
      <c r="R19" s="61">
        <f t="shared" si="5"/>
        <v>0.15517241379310345</v>
      </c>
      <c r="S19" s="61">
        <f t="shared" si="6"/>
        <v>0.42857142857142855</v>
      </c>
    </row>
    <row r="20" spans="1:19" ht="28.8" x14ac:dyDescent="0.3">
      <c r="A20" s="62" t="s">
        <v>39</v>
      </c>
      <c r="B20" s="62">
        <v>338</v>
      </c>
      <c r="C20" s="18"/>
      <c r="D20" s="18">
        <v>77</v>
      </c>
      <c r="E20" s="61">
        <f t="shared" si="0"/>
        <v>0.22781065088757396</v>
      </c>
      <c r="F20" s="8"/>
      <c r="G20" s="18">
        <v>63</v>
      </c>
      <c r="H20" s="79">
        <f t="shared" si="1"/>
        <v>0.18639053254437871</v>
      </c>
      <c r="I20" s="8"/>
      <c r="J20" s="18">
        <v>9</v>
      </c>
      <c r="K20" s="60"/>
      <c r="L20" s="60">
        <v>1</v>
      </c>
      <c r="M20" s="60">
        <v>1</v>
      </c>
      <c r="N20" s="60">
        <f t="shared" si="3"/>
        <v>8</v>
      </c>
      <c r="O20" s="8"/>
      <c r="P20" s="18">
        <v>39</v>
      </c>
      <c r="Q20" s="18">
        <v>18</v>
      </c>
      <c r="R20" s="61">
        <f t="shared" si="5"/>
        <v>0.11538461538461539</v>
      </c>
      <c r="S20" s="61">
        <f t="shared" si="6"/>
        <v>0.46153846153846156</v>
      </c>
    </row>
    <row r="21" spans="1:19" ht="28.8" x14ac:dyDescent="0.3">
      <c r="A21" s="62" t="s">
        <v>40</v>
      </c>
      <c r="B21" s="62">
        <v>915</v>
      </c>
      <c r="C21" s="18"/>
      <c r="D21" s="18">
        <v>330</v>
      </c>
      <c r="E21" s="61">
        <f t="shared" si="0"/>
        <v>0.36065573770491804</v>
      </c>
      <c r="F21" s="8"/>
      <c r="G21" s="18">
        <v>280</v>
      </c>
      <c r="H21" s="79">
        <f t="shared" si="1"/>
        <v>0.30601092896174864</v>
      </c>
      <c r="I21" s="8"/>
      <c r="J21" s="18">
        <v>40</v>
      </c>
      <c r="K21" s="60"/>
      <c r="L21" s="60">
        <v>15</v>
      </c>
      <c r="M21" s="60">
        <v>15</v>
      </c>
      <c r="N21" s="60">
        <f t="shared" si="3"/>
        <v>25</v>
      </c>
      <c r="O21" s="8"/>
      <c r="P21" s="18">
        <v>155</v>
      </c>
      <c r="Q21" s="18">
        <v>113</v>
      </c>
      <c r="R21" s="61">
        <f t="shared" si="5"/>
        <v>0.16939890710382513</v>
      </c>
      <c r="S21" s="61">
        <f t="shared" si="6"/>
        <v>0.7290322580645161</v>
      </c>
    </row>
    <row r="22" spans="1:19" ht="28.8" x14ac:dyDescent="0.3">
      <c r="A22" s="62" t="s">
        <v>41</v>
      </c>
      <c r="B22" s="62">
        <v>522</v>
      </c>
      <c r="C22" s="18"/>
      <c r="D22" s="18">
        <v>254</v>
      </c>
      <c r="E22" s="61">
        <f t="shared" si="0"/>
        <v>0.48659003831417624</v>
      </c>
      <c r="F22" s="8"/>
      <c r="G22" s="18">
        <v>241</v>
      </c>
      <c r="H22" s="79">
        <f t="shared" si="1"/>
        <v>0.46168582375478928</v>
      </c>
      <c r="I22" s="8"/>
      <c r="J22" s="18">
        <v>8</v>
      </c>
      <c r="K22" s="60"/>
      <c r="L22" s="60">
        <v>14</v>
      </c>
      <c r="M22" s="60">
        <v>14</v>
      </c>
      <c r="N22" s="60">
        <f t="shared" si="3"/>
        <v>-6</v>
      </c>
      <c r="O22" s="8"/>
      <c r="P22" s="18">
        <v>54</v>
      </c>
      <c r="Q22" s="18">
        <v>45</v>
      </c>
      <c r="R22" s="61">
        <f t="shared" si="5"/>
        <v>0.10344827586206896</v>
      </c>
      <c r="S22" s="61">
        <f t="shared" si="6"/>
        <v>0.83333333333333337</v>
      </c>
    </row>
    <row r="23" spans="1:19" ht="29.4" thickBot="1" x14ac:dyDescent="0.35">
      <c r="A23" s="63" t="s">
        <v>42</v>
      </c>
      <c r="B23" s="63">
        <v>418</v>
      </c>
      <c r="C23" s="64"/>
      <c r="D23" s="64">
        <v>115</v>
      </c>
      <c r="E23" s="61">
        <f t="shared" si="0"/>
        <v>0.27511961722488038</v>
      </c>
      <c r="F23" s="8"/>
      <c r="G23" s="64">
        <v>117</v>
      </c>
      <c r="H23" s="79">
        <f t="shared" si="1"/>
        <v>0.27990430622009571</v>
      </c>
      <c r="I23" s="8"/>
      <c r="J23" s="64">
        <v>9</v>
      </c>
      <c r="K23" s="67"/>
      <c r="L23" s="67">
        <v>5</v>
      </c>
      <c r="M23" s="60">
        <v>5</v>
      </c>
      <c r="N23" s="60">
        <f t="shared" si="3"/>
        <v>4</v>
      </c>
      <c r="O23" s="8"/>
      <c r="P23" s="64">
        <v>35</v>
      </c>
      <c r="Q23" s="64">
        <v>20</v>
      </c>
      <c r="R23" s="61">
        <f t="shared" si="5"/>
        <v>8.3732057416267949E-2</v>
      </c>
      <c r="S23" s="61">
        <f t="shared" si="6"/>
        <v>0.5714285714285714</v>
      </c>
    </row>
    <row r="24" spans="1:19" s="102" customFormat="1" ht="29.4" thickBot="1" x14ac:dyDescent="0.35">
      <c r="A24" s="131" t="s">
        <v>43</v>
      </c>
      <c r="B24" s="131">
        <v>250</v>
      </c>
      <c r="C24" s="135"/>
      <c r="D24" s="135">
        <v>94</v>
      </c>
      <c r="E24" s="136">
        <f t="shared" si="0"/>
        <v>0.376</v>
      </c>
      <c r="F24" s="21"/>
      <c r="G24" s="135">
        <v>69</v>
      </c>
      <c r="H24" s="139">
        <f t="shared" si="1"/>
        <v>0.27600000000000002</v>
      </c>
      <c r="I24" s="21"/>
      <c r="J24" s="135">
        <v>28</v>
      </c>
      <c r="K24" s="135"/>
      <c r="L24" s="135">
        <v>4</v>
      </c>
      <c r="M24" s="135">
        <v>4</v>
      </c>
      <c r="N24" s="135">
        <f t="shared" si="3"/>
        <v>24</v>
      </c>
      <c r="O24" s="21"/>
      <c r="P24" s="135">
        <v>90</v>
      </c>
      <c r="Q24" s="135">
        <v>48</v>
      </c>
      <c r="R24" s="136">
        <f t="shared" si="5"/>
        <v>0.36</v>
      </c>
      <c r="S24" s="136">
        <f t="shared" si="6"/>
        <v>0.53333333333333333</v>
      </c>
    </row>
    <row r="25" spans="1:19" s="102" customFormat="1" ht="15" thickBot="1" x14ac:dyDescent="0.35">
      <c r="A25" s="140" t="s">
        <v>83</v>
      </c>
      <c r="B25" s="140">
        <f>SUM(B26+B27)</f>
        <v>1538</v>
      </c>
      <c r="C25" s="141"/>
      <c r="D25" s="141">
        <f>SUM(D26+D27)</f>
        <v>497</v>
      </c>
      <c r="E25" s="136">
        <f t="shared" si="0"/>
        <v>0.32314694408322497</v>
      </c>
      <c r="F25" s="21"/>
      <c r="G25" s="142">
        <f>SUM(G26+G27)</f>
        <v>480</v>
      </c>
      <c r="H25" s="143">
        <f t="shared" si="1"/>
        <v>0.31209362808842656</v>
      </c>
      <c r="I25" s="21"/>
      <c r="J25" s="141">
        <f t="shared" ref="J25:M25" si="11">SUM(J26+J27)</f>
        <v>52</v>
      </c>
      <c r="K25" s="141">
        <f t="shared" si="11"/>
        <v>0</v>
      </c>
      <c r="L25" s="141">
        <f t="shared" si="11"/>
        <v>421</v>
      </c>
      <c r="M25" s="135">
        <f t="shared" si="11"/>
        <v>421</v>
      </c>
      <c r="N25" s="135">
        <f t="shared" si="3"/>
        <v>-369</v>
      </c>
      <c r="O25" s="21"/>
      <c r="P25" s="141">
        <f t="shared" ref="P25:Q25" si="12">SUM(P26+P27)</f>
        <v>234</v>
      </c>
      <c r="Q25" s="141">
        <f t="shared" si="12"/>
        <v>133</v>
      </c>
      <c r="R25" s="136">
        <f t="shared" si="5"/>
        <v>0.15214564369310793</v>
      </c>
      <c r="S25" s="136">
        <f t="shared" si="6"/>
        <v>0.56837606837606836</v>
      </c>
    </row>
    <row r="26" spans="1:19" x14ac:dyDescent="0.3">
      <c r="A26" s="60" t="s">
        <v>27</v>
      </c>
      <c r="B26" s="60">
        <v>293</v>
      </c>
      <c r="C26" s="60"/>
      <c r="D26" s="60">
        <v>84</v>
      </c>
      <c r="E26" s="68">
        <f t="shared" si="0"/>
        <v>0.28668941979522183</v>
      </c>
      <c r="F26" s="8"/>
      <c r="G26" s="60">
        <v>69</v>
      </c>
      <c r="H26" s="82">
        <f t="shared" si="1"/>
        <v>0.23549488054607509</v>
      </c>
      <c r="I26" s="8"/>
      <c r="J26" s="60">
        <v>14</v>
      </c>
      <c r="K26" s="67"/>
      <c r="L26" s="67">
        <v>63</v>
      </c>
      <c r="M26" s="64">
        <v>63</v>
      </c>
      <c r="N26" s="64">
        <f t="shared" si="3"/>
        <v>-49</v>
      </c>
      <c r="O26" s="8"/>
      <c r="P26" s="60">
        <v>54</v>
      </c>
      <c r="Q26" s="60">
        <v>24</v>
      </c>
      <c r="R26" s="68">
        <f t="shared" si="5"/>
        <v>0.18430034129692832</v>
      </c>
      <c r="S26" s="68">
        <f t="shared" si="6"/>
        <v>0.44444444444444442</v>
      </c>
    </row>
    <row r="27" spans="1:19" ht="29.4" thickBot="1" x14ac:dyDescent="0.35">
      <c r="A27" s="63" t="s">
        <v>44</v>
      </c>
      <c r="B27" s="63">
        <v>1245</v>
      </c>
      <c r="C27" s="64"/>
      <c r="D27" s="64">
        <v>413</v>
      </c>
      <c r="E27" s="68">
        <f t="shared" si="0"/>
        <v>0.33172690763052209</v>
      </c>
      <c r="F27" s="8"/>
      <c r="G27" s="64">
        <v>411</v>
      </c>
      <c r="H27" s="81">
        <f t="shared" si="1"/>
        <v>0.33012048192771082</v>
      </c>
      <c r="I27" s="8"/>
      <c r="J27" s="64">
        <v>38</v>
      </c>
      <c r="K27" s="64"/>
      <c r="L27" s="64">
        <v>358</v>
      </c>
      <c r="M27" s="64">
        <v>358</v>
      </c>
      <c r="N27" s="64">
        <f t="shared" si="3"/>
        <v>-320</v>
      </c>
      <c r="O27" s="8"/>
      <c r="P27" s="64">
        <v>180</v>
      </c>
      <c r="Q27" s="64">
        <v>109</v>
      </c>
      <c r="R27" s="68">
        <f t="shared" si="5"/>
        <v>0.14457831325301204</v>
      </c>
      <c r="S27" s="68">
        <f t="shared" si="6"/>
        <v>0.60555555555555551</v>
      </c>
    </row>
    <row r="28" spans="1:19" s="107" customFormat="1" ht="15" thickBot="1" x14ac:dyDescent="0.35">
      <c r="A28" s="151" t="s">
        <v>84</v>
      </c>
      <c r="B28" s="144">
        <f>SUM(B29:B32)</f>
        <v>6796</v>
      </c>
      <c r="C28" s="145"/>
      <c r="D28" s="146">
        <f>SUM(D29:D32)</f>
        <v>3080</v>
      </c>
      <c r="E28" s="147">
        <f t="shared" si="0"/>
        <v>0.45320776927604473</v>
      </c>
      <c r="F28" s="21"/>
      <c r="G28" s="148">
        <f>SUM(G29:G32)</f>
        <v>2641</v>
      </c>
      <c r="H28" s="149">
        <f t="shared" si="1"/>
        <v>0.38861094761624487</v>
      </c>
      <c r="I28" s="21"/>
      <c r="J28" s="146">
        <f t="shared" ref="J28:M28" si="13">SUM(J29:J32)</f>
        <v>233</v>
      </c>
      <c r="K28" s="146">
        <f t="shared" si="13"/>
        <v>0</v>
      </c>
      <c r="L28" s="146">
        <f t="shared" si="13"/>
        <v>67</v>
      </c>
      <c r="M28" s="146">
        <f t="shared" si="13"/>
        <v>67</v>
      </c>
      <c r="N28" s="146">
        <f t="shared" si="3"/>
        <v>166</v>
      </c>
      <c r="O28" s="21"/>
      <c r="P28" s="146">
        <f t="shared" ref="P28:Q28" si="14">SUM(P29:P32)</f>
        <v>1029</v>
      </c>
      <c r="Q28" s="146">
        <f t="shared" si="14"/>
        <v>761</v>
      </c>
      <c r="R28" s="147">
        <f t="shared" si="5"/>
        <v>0.15141259564449677</v>
      </c>
      <c r="S28" s="147">
        <f t="shared" si="6"/>
        <v>0.73955296404275994</v>
      </c>
    </row>
    <row r="29" spans="1:19" ht="28.8" x14ac:dyDescent="0.3">
      <c r="A29" s="59" t="s">
        <v>45</v>
      </c>
      <c r="B29" s="59">
        <v>1799</v>
      </c>
      <c r="C29" s="60"/>
      <c r="D29">
        <v>815</v>
      </c>
      <c r="E29" s="61">
        <f t="shared" si="0"/>
        <v>0.45302946081156198</v>
      </c>
      <c r="F29" s="8"/>
      <c r="G29" s="60">
        <v>637</v>
      </c>
      <c r="H29" s="82">
        <f t="shared" si="1"/>
        <v>0.35408560311284049</v>
      </c>
      <c r="I29" s="8"/>
      <c r="J29" s="60">
        <v>86</v>
      </c>
      <c r="K29" s="60"/>
      <c r="L29" s="60">
        <v>23</v>
      </c>
      <c r="M29" s="60">
        <v>23</v>
      </c>
      <c r="N29" s="60">
        <f t="shared" si="3"/>
        <v>63</v>
      </c>
      <c r="O29" s="8"/>
      <c r="P29" s="60">
        <v>370</v>
      </c>
      <c r="Q29" s="60">
        <v>249</v>
      </c>
      <c r="R29" s="61">
        <f t="shared" si="5"/>
        <v>0.20566981656475819</v>
      </c>
      <c r="S29" s="61">
        <f t="shared" si="6"/>
        <v>0.67297297297297298</v>
      </c>
    </row>
    <row r="30" spans="1:19" ht="28.8" x14ac:dyDescent="0.3">
      <c r="A30" s="62" t="s">
        <v>46</v>
      </c>
      <c r="B30" s="62">
        <v>537</v>
      </c>
      <c r="C30" s="18"/>
      <c r="D30" s="18">
        <v>142</v>
      </c>
      <c r="E30" s="61">
        <f t="shared" si="0"/>
        <v>0.26443202979515829</v>
      </c>
      <c r="F30" s="8"/>
      <c r="G30" s="18">
        <v>160</v>
      </c>
      <c r="H30" s="79">
        <f t="shared" si="1"/>
        <v>0.297951582867784</v>
      </c>
      <c r="I30" s="8"/>
      <c r="J30" s="18">
        <v>14</v>
      </c>
      <c r="K30" s="60"/>
      <c r="L30" s="60">
        <v>7</v>
      </c>
      <c r="M30" s="60">
        <v>7</v>
      </c>
      <c r="N30" s="60">
        <f t="shared" si="3"/>
        <v>7</v>
      </c>
      <c r="O30" s="8"/>
      <c r="P30" s="18">
        <v>33</v>
      </c>
      <c r="Q30" s="18">
        <v>28</v>
      </c>
      <c r="R30" s="61">
        <f t="shared" si="5"/>
        <v>6.1452513966480445E-2</v>
      </c>
      <c r="S30" s="61">
        <f t="shared" si="6"/>
        <v>0.84848484848484851</v>
      </c>
    </row>
    <row r="31" spans="1:19" ht="28.8" x14ac:dyDescent="0.3">
      <c r="A31" s="62" t="s">
        <v>47</v>
      </c>
      <c r="B31" s="62">
        <v>4062</v>
      </c>
      <c r="C31" s="18"/>
      <c r="D31" s="18">
        <v>2013</v>
      </c>
      <c r="E31" s="61">
        <f t="shared" si="0"/>
        <v>0.49556868537666177</v>
      </c>
      <c r="F31" s="8"/>
      <c r="G31" s="18">
        <v>1748</v>
      </c>
      <c r="H31" s="79">
        <f t="shared" si="1"/>
        <v>0.43032988675529293</v>
      </c>
      <c r="I31" s="8"/>
      <c r="J31" s="18">
        <v>121</v>
      </c>
      <c r="K31" s="60"/>
      <c r="L31" s="60">
        <v>35</v>
      </c>
      <c r="M31" s="60">
        <v>35</v>
      </c>
      <c r="N31" s="60">
        <f t="shared" si="3"/>
        <v>86</v>
      </c>
      <c r="O31" s="8"/>
      <c r="P31" s="18">
        <v>594</v>
      </c>
      <c r="Q31" s="18">
        <v>462</v>
      </c>
      <c r="R31" s="61">
        <f t="shared" si="5"/>
        <v>0.14623338257016247</v>
      </c>
      <c r="S31" s="61">
        <f t="shared" si="6"/>
        <v>0.77777777777777779</v>
      </c>
    </row>
    <row r="32" spans="1:19" ht="29.4" thickBot="1" x14ac:dyDescent="0.35">
      <c r="A32" s="63" t="s">
        <v>48</v>
      </c>
      <c r="B32" s="63">
        <v>398</v>
      </c>
      <c r="C32" s="64"/>
      <c r="D32" s="64">
        <v>110</v>
      </c>
      <c r="E32" s="61">
        <f t="shared" si="0"/>
        <v>0.27638190954773867</v>
      </c>
      <c r="F32" s="8"/>
      <c r="G32" s="64">
        <v>96</v>
      </c>
      <c r="H32" s="81">
        <f t="shared" si="1"/>
        <v>0.24120603015075376</v>
      </c>
      <c r="I32" s="8"/>
      <c r="J32" s="64">
        <v>12</v>
      </c>
      <c r="K32" s="67"/>
      <c r="L32" s="67">
        <v>2</v>
      </c>
      <c r="M32" s="60">
        <v>2</v>
      </c>
      <c r="N32" s="60">
        <f t="shared" si="3"/>
        <v>10</v>
      </c>
      <c r="O32" s="8"/>
      <c r="P32" s="64">
        <v>32</v>
      </c>
      <c r="Q32" s="64">
        <v>22</v>
      </c>
      <c r="R32" s="61">
        <f t="shared" si="5"/>
        <v>8.0402010050251257E-2</v>
      </c>
      <c r="S32" s="61">
        <f t="shared" si="6"/>
        <v>0.6875</v>
      </c>
    </row>
    <row r="33" spans="1:19" s="102" customFormat="1" ht="15" thickBot="1" x14ac:dyDescent="0.35">
      <c r="A33" s="131" t="s">
        <v>85</v>
      </c>
      <c r="B33" s="131">
        <f>SUM(B34:B36,B39:B40,B43)</f>
        <v>8053</v>
      </c>
      <c r="C33" s="135"/>
      <c r="D33" s="135">
        <f>SUM(D34:D36,D39:D40,D43)</f>
        <v>2396</v>
      </c>
      <c r="E33" s="136">
        <f t="shared" si="0"/>
        <v>0.29752887122811372</v>
      </c>
      <c r="F33" s="21"/>
      <c r="G33" s="137">
        <f>SUM(G34:G36,G39:G40,G43)</f>
        <v>2003</v>
      </c>
      <c r="H33" s="138">
        <f t="shared" si="1"/>
        <v>0.24872718241649075</v>
      </c>
      <c r="I33" s="21"/>
      <c r="J33" s="135">
        <f t="shared" ref="J33:M33" si="15">SUM(J34:J36,J39:J40,J43)</f>
        <v>239</v>
      </c>
      <c r="K33" s="135">
        <f t="shared" si="15"/>
        <v>0</v>
      </c>
      <c r="L33" s="135">
        <f t="shared" si="15"/>
        <v>1323</v>
      </c>
      <c r="M33" s="135">
        <f t="shared" si="15"/>
        <v>1323</v>
      </c>
      <c r="N33" s="135">
        <f t="shared" si="3"/>
        <v>-1084</v>
      </c>
      <c r="O33" s="21"/>
      <c r="P33" s="135">
        <f t="shared" ref="P33:Q33" si="16">SUM(P34:P36,P39:P40,P43)</f>
        <v>831</v>
      </c>
      <c r="Q33" s="135">
        <f t="shared" si="16"/>
        <v>552</v>
      </c>
      <c r="R33" s="136">
        <f t="shared" si="5"/>
        <v>0.10319135725816465</v>
      </c>
      <c r="S33" s="136">
        <f t="shared" si="6"/>
        <v>0.66425992779783394</v>
      </c>
    </row>
    <row r="34" spans="1:19" ht="28.8" x14ac:dyDescent="0.3">
      <c r="A34" s="59" t="s">
        <v>49</v>
      </c>
      <c r="B34" s="59">
        <v>654</v>
      </c>
      <c r="C34" s="60"/>
      <c r="D34" s="60">
        <v>79</v>
      </c>
      <c r="E34" s="61">
        <f t="shared" si="0"/>
        <v>0.12079510703363915</v>
      </c>
      <c r="F34" s="8"/>
      <c r="G34" s="60">
        <v>79</v>
      </c>
      <c r="H34" s="82">
        <f t="shared" si="1"/>
        <v>0.12079510703363915</v>
      </c>
      <c r="I34" s="8"/>
      <c r="J34" s="60">
        <v>8</v>
      </c>
      <c r="K34" s="60"/>
      <c r="L34" s="60">
        <v>47</v>
      </c>
      <c r="M34" s="18">
        <v>47</v>
      </c>
      <c r="N34" s="18">
        <f t="shared" si="3"/>
        <v>-39</v>
      </c>
      <c r="O34" s="8"/>
      <c r="P34" s="60">
        <v>42</v>
      </c>
      <c r="Q34" s="60">
        <v>19</v>
      </c>
      <c r="R34" s="61">
        <f t="shared" si="5"/>
        <v>6.4220183486238536E-2</v>
      </c>
      <c r="S34" s="61">
        <f t="shared" si="6"/>
        <v>0.45238095238095238</v>
      </c>
    </row>
    <row r="35" spans="1:19" ht="28.8" x14ac:dyDescent="0.3">
      <c r="A35" s="62" t="s">
        <v>50</v>
      </c>
      <c r="B35" s="62">
        <v>756</v>
      </c>
      <c r="C35" s="18"/>
      <c r="D35" s="18">
        <v>165</v>
      </c>
      <c r="E35" s="61">
        <f t="shared" si="0"/>
        <v>0.21825396825396826</v>
      </c>
      <c r="F35" s="8"/>
      <c r="G35" s="18">
        <v>157</v>
      </c>
      <c r="H35" s="79">
        <f t="shared" si="1"/>
        <v>0.20767195767195767</v>
      </c>
      <c r="I35" s="8"/>
      <c r="J35" s="18">
        <v>11</v>
      </c>
      <c r="K35" s="18"/>
      <c r="L35" s="18">
        <v>109</v>
      </c>
      <c r="M35" s="18">
        <v>109</v>
      </c>
      <c r="N35" s="18">
        <f t="shared" si="3"/>
        <v>-98</v>
      </c>
      <c r="O35" s="8"/>
      <c r="P35" s="18">
        <v>37</v>
      </c>
      <c r="Q35" s="18">
        <v>34</v>
      </c>
      <c r="R35" s="61">
        <f t="shared" si="5"/>
        <v>4.8941798941798939E-2</v>
      </c>
      <c r="S35" s="61">
        <f t="shared" si="6"/>
        <v>0.91891891891891897</v>
      </c>
    </row>
    <row r="36" spans="1:19" ht="28.8" x14ac:dyDescent="0.3">
      <c r="A36" s="62" t="s">
        <v>51</v>
      </c>
      <c r="B36" s="62">
        <f>SUM(B37:B38)</f>
        <v>2476</v>
      </c>
      <c r="C36" s="18"/>
      <c r="D36" s="18">
        <f>SUM(D37:D38)</f>
        <v>522</v>
      </c>
      <c r="E36" s="61">
        <f t="shared" si="0"/>
        <v>0.21082390953150243</v>
      </c>
      <c r="F36" s="8"/>
      <c r="G36" s="18">
        <f>SUM(G37:G38)</f>
        <v>411</v>
      </c>
      <c r="H36" s="79">
        <f t="shared" si="1"/>
        <v>0.16599353796445881</v>
      </c>
      <c r="I36" s="8"/>
      <c r="J36" s="18">
        <f t="shared" ref="J36:M36" si="17">SUM(J37:J38)</f>
        <v>73</v>
      </c>
      <c r="K36" s="18">
        <f t="shared" si="17"/>
        <v>0</v>
      </c>
      <c r="L36" s="18">
        <f t="shared" si="17"/>
        <v>356</v>
      </c>
      <c r="M36" s="18">
        <f t="shared" si="17"/>
        <v>356</v>
      </c>
      <c r="N36" s="18">
        <f t="shared" si="3"/>
        <v>-283</v>
      </c>
      <c r="O36" s="8"/>
      <c r="P36" s="18">
        <f t="shared" ref="P36:Q36" si="18">SUM(P37:P38)</f>
        <v>200</v>
      </c>
      <c r="Q36" s="18">
        <f t="shared" si="18"/>
        <v>116</v>
      </c>
      <c r="R36" s="61">
        <f t="shared" si="5"/>
        <v>8.0775444264943458E-2</v>
      </c>
      <c r="S36" s="61">
        <f t="shared" si="6"/>
        <v>0.57999999999999996</v>
      </c>
    </row>
    <row r="37" spans="1:19" s="1" customFormat="1" ht="14.4" customHeight="1" x14ac:dyDescent="0.3">
      <c r="A37" s="66" t="s">
        <v>76</v>
      </c>
      <c r="B37" s="66">
        <v>888</v>
      </c>
      <c r="C37" s="18"/>
      <c r="D37" s="18">
        <v>237</v>
      </c>
      <c r="E37" s="61">
        <f t="shared" si="0"/>
        <v>0.26689189189189189</v>
      </c>
      <c r="F37" s="8"/>
      <c r="G37" s="18">
        <v>200</v>
      </c>
      <c r="H37" s="79">
        <f t="shared" si="1"/>
        <v>0.22522522522522523</v>
      </c>
      <c r="I37" s="8"/>
      <c r="J37" s="18">
        <v>45</v>
      </c>
      <c r="K37" s="18"/>
      <c r="L37" s="18">
        <v>205</v>
      </c>
      <c r="M37" s="18">
        <v>205</v>
      </c>
      <c r="N37" s="18">
        <f t="shared" si="3"/>
        <v>-160</v>
      </c>
      <c r="O37" s="8"/>
      <c r="P37" s="18">
        <v>99</v>
      </c>
      <c r="Q37" s="18">
        <v>67</v>
      </c>
      <c r="R37" s="61">
        <f t="shared" si="5"/>
        <v>0.11148648648648649</v>
      </c>
      <c r="S37" s="61">
        <f t="shared" si="6"/>
        <v>0.6767676767676768</v>
      </c>
    </row>
    <row r="38" spans="1:19" s="1" customFormat="1" ht="16.95" customHeight="1" x14ac:dyDescent="0.3">
      <c r="A38" s="66" t="s">
        <v>77</v>
      </c>
      <c r="B38" s="66">
        <v>1588</v>
      </c>
      <c r="C38" s="18"/>
      <c r="D38" s="18">
        <v>285</v>
      </c>
      <c r="E38" s="61">
        <f t="shared" si="0"/>
        <v>0.17947103274559195</v>
      </c>
      <c r="F38" s="8"/>
      <c r="G38" s="18">
        <v>211</v>
      </c>
      <c r="H38" s="79">
        <f t="shared" si="1"/>
        <v>0.13287153652392947</v>
      </c>
      <c r="I38" s="8"/>
      <c r="J38" s="18">
        <v>28</v>
      </c>
      <c r="K38" s="18"/>
      <c r="L38" s="18">
        <v>151</v>
      </c>
      <c r="M38" s="18">
        <v>151</v>
      </c>
      <c r="N38" s="18">
        <f t="shared" si="3"/>
        <v>-123</v>
      </c>
      <c r="O38" s="8"/>
      <c r="P38" s="18">
        <v>101</v>
      </c>
      <c r="Q38" s="18">
        <v>49</v>
      </c>
      <c r="R38" s="61">
        <f t="shared" si="5"/>
        <v>6.3602015113350133E-2</v>
      </c>
      <c r="S38" s="61">
        <f t="shared" si="6"/>
        <v>0.48514851485148514</v>
      </c>
    </row>
    <row r="39" spans="1:19" ht="28.8" x14ac:dyDescent="0.3">
      <c r="A39" s="62" t="s">
        <v>52</v>
      </c>
      <c r="B39" s="62">
        <v>2004</v>
      </c>
      <c r="C39" s="18"/>
      <c r="D39" s="18">
        <v>931</v>
      </c>
      <c r="E39" s="61">
        <f t="shared" si="0"/>
        <v>0.46457085828343314</v>
      </c>
      <c r="F39" s="8"/>
      <c r="G39" s="18">
        <v>789</v>
      </c>
      <c r="H39" s="79">
        <f t="shared" si="1"/>
        <v>0.39371257485029942</v>
      </c>
      <c r="I39" s="8"/>
      <c r="J39" s="18">
        <v>41</v>
      </c>
      <c r="K39" s="18"/>
      <c r="L39" s="18">
        <v>260</v>
      </c>
      <c r="M39" s="18">
        <v>260</v>
      </c>
      <c r="N39" s="18">
        <f t="shared" si="3"/>
        <v>-219</v>
      </c>
      <c r="O39" s="8"/>
      <c r="P39" s="18">
        <v>234</v>
      </c>
      <c r="Q39" s="18">
        <v>190</v>
      </c>
      <c r="R39" s="61">
        <f t="shared" si="5"/>
        <v>0.11676646706586827</v>
      </c>
      <c r="S39" s="61">
        <f t="shared" si="6"/>
        <v>0.81196581196581197</v>
      </c>
    </row>
    <row r="40" spans="1:19" ht="28.8" x14ac:dyDescent="0.3">
      <c r="A40" s="62" t="s">
        <v>53</v>
      </c>
      <c r="B40" s="62">
        <f>SUM(B41:B42)</f>
        <v>1325</v>
      </c>
      <c r="C40" s="18"/>
      <c r="D40" s="18">
        <f>SUM(D41:D42)</f>
        <v>289</v>
      </c>
      <c r="E40" s="61">
        <f t="shared" si="0"/>
        <v>0.21811320754716981</v>
      </c>
      <c r="F40" s="8"/>
      <c r="G40" s="18">
        <f>SUM(G41:G42)</f>
        <v>200</v>
      </c>
      <c r="H40" s="79">
        <f t="shared" si="1"/>
        <v>0.15094339622641509</v>
      </c>
      <c r="I40" s="8"/>
      <c r="J40" s="18">
        <f t="shared" ref="J40:M40" si="19">SUM(J41:J42)</f>
        <v>40</v>
      </c>
      <c r="K40" s="18">
        <f t="shared" si="19"/>
        <v>0</v>
      </c>
      <c r="L40" s="18">
        <f t="shared" si="19"/>
        <v>387</v>
      </c>
      <c r="M40" s="18">
        <f t="shared" si="19"/>
        <v>387</v>
      </c>
      <c r="N40" s="18">
        <f t="shared" si="3"/>
        <v>-347</v>
      </c>
      <c r="O40" s="8"/>
      <c r="P40" s="18">
        <f t="shared" ref="P40:Q40" si="20">SUM(P41:P42)</f>
        <v>128</v>
      </c>
      <c r="Q40" s="18">
        <f t="shared" si="20"/>
        <v>45</v>
      </c>
      <c r="R40" s="61">
        <f t="shared" si="5"/>
        <v>9.6603773584905656E-2</v>
      </c>
      <c r="S40" s="61">
        <f t="shared" si="6"/>
        <v>0.3515625</v>
      </c>
    </row>
    <row r="41" spans="1:19" s="1" customFormat="1" ht="16.95" customHeight="1" x14ac:dyDescent="0.3">
      <c r="A41" s="66" t="s">
        <v>78</v>
      </c>
      <c r="B41" s="66">
        <v>415</v>
      </c>
      <c r="C41" s="18"/>
      <c r="D41" s="18">
        <v>126</v>
      </c>
      <c r="E41" s="61">
        <f t="shared" si="0"/>
        <v>0.30361445783132529</v>
      </c>
      <c r="F41" s="8"/>
      <c r="G41" s="18">
        <v>82</v>
      </c>
      <c r="H41" s="79">
        <f t="shared" si="1"/>
        <v>0.19759036144578312</v>
      </c>
      <c r="I41" s="8"/>
      <c r="J41" s="18">
        <v>22</v>
      </c>
      <c r="K41" s="18"/>
      <c r="L41" s="18">
        <v>159</v>
      </c>
      <c r="M41" s="18">
        <v>159</v>
      </c>
      <c r="N41" s="18">
        <f t="shared" si="3"/>
        <v>-137</v>
      </c>
      <c r="O41" s="8"/>
      <c r="P41" s="18">
        <v>69</v>
      </c>
      <c r="Q41" s="18">
        <v>25</v>
      </c>
      <c r="R41" s="61">
        <f t="shared" si="5"/>
        <v>0.16626506024096385</v>
      </c>
      <c r="S41" s="61">
        <f t="shared" si="6"/>
        <v>0.36231884057971014</v>
      </c>
    </row>
    <row r="42" spans="1:19" s="1" customFormat="1" x14ac:dyDescent="0.3">
      <c r="A42" s="66" t="s">
        <v>79</v>
      </c>
      <c r="B42" s="66">
        <v>910</v>
      </c>
      <c r="C42" s="18"/>
      <c r="D42" s="18">
        <v>163</v>
      </c>
      <c r="E42" s="61">
        <f t="shared" si="0"/>
        <v>0.17912087912087912</v>
      </c>
      <c r="F42" s="8"/>
      <c r="G42" s="18">
        <v>118</v>
      </c>
      <c r="H42" s="79">
        <f t="shared" si="1"/>
        <v>0.12967032967032968</v>
      </c>
      <c r="I42" s="8"/>
      <c r="J42" s="18">
        <v>18</v>
      </c>
      <c r="K42" s="18"/>
      <c r="L42" s="18">
        <v>228</v>
      </c>
      <c r="M42" s="18">
        <v>228</v>
      </c>
      <c r="N42" s="18">
        <f t="shared" si="3"/>
        <v>-210</v>
      </c>
      <c r="O42" s="8"/>
      <c r="P42" s="18">
        <v>59</v>
      </c>
      <c r="Q42" s="18">
        <v>20</v>
      </c>
      <c r="R42" s="61">
        <f t="shared" si="5"/>
        <v>6.4835164835164841E-2</v>
      </c>
      <c r="S42" s="61">
        <f t="shared" si="6"/>
        <v>0.33898305084745761</v>
      </c>
    </row>
    <row r="43" spans="1:19" ht="29.4" thickBot="1" x14ac:dyDescent="0.35">
      <c r="A43" s="62" t="s">
        <v>54</v>
      </c>
      <c r="B43" s="62">
        <f>SUM(B44:B45)</f>
        <v>838</v>
      </c>
      <c r="C43" s="18"/>
      <c r="D43" s="18">
        <f>SUM(D44:D45)</f>
        <v>410</v>
      </c>
      <c r="E43" s="61">
        <f t="shared" si="0"/>
        <v>0.48926014319809069</v>
      </c>
      <c r="F43" s="8"/>
      <c r="G43" s="18">
        <f>SUM(G44:G45)</f>
        <v>367</v>
      </c>
      <c r="H43" s="79">
        <f t="shared" si="1"/>
        <v>0.43794749403341288</v>
      </c>
      <c r="I43" s="8"/>
      <c r="J43" s="18">
        <f t="shared" ref="J43:M43" si="21">SUM(J44:J45)</f>
        <v>66</v>
      </c>
      <c r="K43" s="18">
        <f t="shared" si="21"/>
        <v>0</v>
      </c>
      <c r="L43" s="18">
        <f t="shared" si="21"/>
        <v>164</v>
      </c>
      <c r="M43" s="18">
        <f t="shared" si="21"/>
        <v>164</v>
      </c>
      <c r="N43" s="18">
        <f t="shared" si="3"/>
        <v>-98</v>
      </c>
      <c r="O43" s="8"/>
      <c r="P43" s="18">
        <f t="shared" ref="P43:Q43" si="22">SUM(P44:P45)</f>
        <v>190</v>
      </c>
      <c r="Q43" s="18">
        <f t="shared" si="22"/>
        <v>148</v>
      </c>
      <c r="R43" s="61">
        <f t="shared" si="5"/>
        <v>0.22673031026252982</v>
      </c>
      <c r="S43" s="61">
        <f t="shared" si="6"/>
        <v>0.77894736842105261</v>
      </c>
    </row>
    <row r="44" spans="1:19" s="1" customFormat="1" ht="15" customHeight="1" thickBot="1" x14ac:dyDescent="0.35">
      <c r="A44" s="62">
        <v>790</v>
      </c>
      <c r="B44" s="62">
        <v>16</v>
      </c>
      <c r="C44" s="18"/>
      <c r="D44" s="18">
        <v>3</v>
      </c>
      <c r="E44" s="69">
        <f t="shared" si="0"/>
        <v>0.1875</v>
      </c>
      <c r="F44" s="8"/>
      <c r="G44" s="18">
        <v>6</v>
      </c>
      <c r="H44" s="78">
        <f t="shared" si="1"/>
        <v>0.375</v>
      </c>
      <c r="I44" s="8"/>
      <c r="J44" s="18">
        <v>0</v>
      </c>
      <c r="K44" s="67"/>
      <c r="L44" s="67">
        <v>0</v>
      </c>
      <c r="M44" s="23">
        <v>0</v>
      </c>
      <c r="N44" s="70">
        <f t="shared" si="3"/>
        <v>0</v>
      </c>
      <c r="O44" s="8"/>
      <c r="P44" s="18">
        <v>0</v>
      </c>
      <c r="Q44" s="18">
        <v>0</v>
      </c>
      <c r="R44" s="71">
        <f t="shared" si="5"/>
        <v>0</v>
      </c>
      <c r="S44" s="71" t="e">
        <f t="shared" si="6"/>
        <v>#DIV/0!</v>
      </c>
    </row>
    <row r="45" spans="1:19" s="1" customFormat="1" ht="18.600000000000001" customHeight="1" thickBot="1" x14ac:dyDescent="0.35">
      <c r="A45" s="72" t="s">
        <v>80</v>
      </c>
      <c r="B45" s="72">
        <v>822</v>
      </c>
      <c r="C45" s="64"/>
      <c r="D45" s="64">
        <v>407</v>
      </c>
      <c r="E45" s="68">
        <f t="shared" si="0"/>
        <v>0.49513381995133821</v>
      </c>
      <c r="F45" s="8"/>
      <c r="G45" s="64">
        <v>361</v>
      </c>
      <c r="H45" s="78">
        <f t="shared" si="1"/>
        <v>0.43917274939172751</v>
      </c>
      <c r="I45" s="8"/>
      <c r="J45" s="64">
        <v>66</v>
      </c>
      <c r="K45" s="67"/>
      <c r="L45" s="67">
        <v>164</v>
      </c>
      <c r="M45" s="23">
        <v>164</v>
      </c>
      <c r="N45" s="70">
        <f t="shared" si="3"/>
        <v>-98</v>
      </c>
      <c r="O45" s="8"/>
      <c r="P45" s="64">
        <v>190</v>
      </c>
      <c r="Q45" s="64">
        <v>148</v>
      </c>
      <c r="R45" s="71">
        <f t="shared" si="5"/>
        <v>0.23114355231143552</v>
      </c>
      <c r="S45" s="71">
        <f t="shared" si="6"/>
        <v>0.77894736842105261</v>
      </c>
    </row>
    <row r="46" spans="1:19" s="102" customFormat="1" ht="29.4" thickBot="1" x14ac:dyDescent="0.35">
      <c r="A46" s="131" t="s">
        <v>55</v>
      </c>
      <c r="B46" s="131">
        <v>2303</v>
      </c>
      <c r="C46" s="135"/>
      <c r="D46" s="135">
        <v>385</v>
      </c>
      <c r="E46" s="136">
        <f t="shared" si="0"/>
        <v>0.16717325227963525</v>
      </c>
      <c r="F46" s="21"/>
      <c r="G46" s="135">
        <v>412</v>
      </c>
      <c r="H46" s="150">
        <f t="shared" si="1"/>
        <v>0.17889709075119409</v>
      </c>
      <c r="I46" s="21"/>
      <c r="J46" s="135">
        <v>102</v>
      </c>
      <c r="K46" s="135"/>
      <c r="L46" s="135">
        <v>26</v>
      </c>
      <c r="M46" s="135">
        <v>26</v>
      </c>
      <c r="N46" s="135">
        <f t="shared" si="3"/>
        <v>76</v>
      </c>
      <c r="O46" s="21"/>
      <c r="P46" s="135">
        <v>580</v>
      </c>
      <c r="Q46" s="135">
        <v>188</v>
      </c>
      <c r="R46" s="136">
        <f t="shared" si="5"/>
        <v>0.2518454190186713</v>
      </c>
      <c r="S46" s="136">
        <f t="shared" si="6"/>
        <v>0.32413793103448274</v>
      </c>
    </row>
    <row r="47" spans="1:19" s="102" customFormat="1" ht="15" thickBot="1" x14ac:dyDescent="0.35">
      <c r="A47" s="131" t="s">
        <v>86</v>
      </c>
      <c r="B47" s="131">
        <f>SUM(B48:B49)</f>
        <v>5614</v>
      </c>
      <c r="C47" s="135"/>
      <c r="D47" s="135">
        <f>SUM(D48:D49)</f>
        <v>1810</v>
      </c>
      <c r="E47" s="136">
        <f t="shared" si="0"/>
        <v>0.3224082650516566</v>
      </c>
      <c r="F47" s="21"/>
      <c r="G47" s="137">
        <f>SUM(G48:G49)</f>
        <v>1610</v>
      </c>
      <c r="H47" s="138">
        <f t="shared" si="1"/>
        <v>0.28678304239401498</v>
      </c>
      <c r="I47" s="21"/>
      <c r="J47" s="135">
        <f>SUM(J48:J49)</f>
        <v>212</v>
      </c>
      <c r="K47" s="135"/>
      <c r="L47" s="135">
        <f>SUM(L48:L49)</f>
        <v>462</v>
      </c>
      <c r="M47" s="135">
        <f>SUM(M48:M49)</f>
        <v>462</v>
      </c>
      <c r="N47" s="135">
        <f t="shared" si="3"/>
        <v>-250</v>
      </c>
      <c r="O47" s="21"/>
      <c r="P47" s="135">
        <f>SUM(P48:P49)</f>
        <v>775</v>
      </c>
      <c r="Q47" s="135">
        <f>SUM(Q48:Q49)</f>
        <v>493</v>
      </c>
      <c r="R47" s="136">
        <f t="shared" si="5"/>
        <v>0.13804773779836124</v>
      </c>
      <c r="S47" s="136">
        <f t="shared" si="6"/>
        <v>0.6361290322580645</v>
      </c>
    </row>
    <row r="48" spans="1:19" ht="28.2" customHeight="1" x14ac:dyDescent="0.3">
      <c r="A48" s="59" t="s">
        <v>56</v>
      </c>
      <c r="B48" s="59">
        <v>2454</v>
      </c>
      <c r="C48" s="60"/>
      <c r="D48" s="60">
        <v>1001</v>
      </c>
      <c r="E48" s="61">
        <f t="shared" si="0"/>
        <v>0.40790546047269766</v>
      </c>
      <c r="F48" s="8"/>
      <c r="G48" s="60">
        <v>904</v>
      </c>
      <c r="H48" s="82">
        <f t="shared" si="1"/>
        <v>0.36837815810920943</v>
      </c>
      <c r="I48" s="8"/>
      <c r="J48" s="60">
        <v>103</v>
      </c>
      <c r="K48" s="60"/>
      <c r="L48" s="60">
        <v>212</v>
      </c>
      <c r="M48" s="60">
        <v>212</v>
      </c>
      <c r="N48" s="60">
        <f t="shared" si="3"/>
        <v>-109</v>
      </c>
      <c r="O48" s="8"/>
      <c r="P48" s="60">
        <v>367</v>
      </c>
      <c r="Q48" s="60">
        <v>281</v>
      </c>
      <c r="R48" s="61">
        <f t="shared" si="5"/>
        <v>0.14955175224123879</v>
      </c>
      <c r="S48" s="61">
        <f t="shared" si="6"/>
        <v>0.76566757493188009</v>
      </c>
    </row>
    <row r="49" spans="1:19" ht="30" customHeight="1" thickBot="1" x14ac:dyDescent="0.35">
      <c r="A49" s="62" t="s">
        <v>57</v>
      </c>
      <c r="B49" s="62">
        <f>SUM(B50:B51)</f>
        <v>3160</v>
      </c>
      <c r="C49" s="18"/>
      <c r="D49" s="18">
        <f>SUM(D50:D51)</f>
        <v>809</v>
      </c>
      <c r="E49" s="61">
        <f t="shared" si="0"/>
        <v>0.25601265822784808</v>
      </c>
      <c r="F49" s="8"/>
      <c r="G49" s="18">
        <f>SUM(G50:G51)</f>
        <v>706</v>
      </c>
      <c r="H49" s="79">
        <f t="shared" si="1"/>
        <v>0.22341772151898734</v>
      </c>
      <c r="I49" s="8"/>
      <c r="J49" s="18">
        <f>SUM(J50:J51)</f>
        <v>109</v>
      </c>
      <c r="K49" s="60"/>
      <c r="L49" s="60">
        <f>SUM(L50:L51)</f>
        <v>250</v>
      </c>
      <c r="M49" s="60">
        <f>SUM(M50:M51)</f>
        <v>250</v>
      </c>
      <c r="N49" s="60">
        <f t="shared" si="3"/>
        <v>-141</v>
      </c>
      <c r="O49" s="8"/>
      <c r="P49" s="18">
        <f>SUM(P50:P51)</f>
        <v>408</v>
      </c>
      <c r="Q49" s="18">
        <f>SUM(Q50:Q51)</f>
        <v>212</v>
      </c>
      <c r="R49" s="61">
        <f t="shared" si="5"/>
        <v>0.12911392405063291</v>
      </c>
      <c r="S49" s="61">
        <f t="shared" si="6"/>
        <v>0.51960784313725494</v>
      </c>
    </row>
    <row r="50" spans="1:19" ht="21" customHeight="1" thickBot="1" x14ac:dyDescent="0.35">
      <c r="A50" s="73" t="s">
        <v>81</v>
      </c>
      <c r="B50" s="73">
        <v>155</v>
      </c>
      <c r="C50" s="18"/>
      <c r="D50" s="18">
        <v>41</v>
      </c>
      <c r="E50" s="69">
        <f t="shared" si="0"/>
        <v>0.26451612903225807</v>
      </c>
      <c r="F50" s="8"/>
      <c r="G50" s="18">
        <v>32</v>
      </c>
      <c r="H50" s="78">
        <f t="shared" si="1"/>
        <v>0.20645161290322581</v>
      </c>
      <c r="I50" s="8"/>
      <c r="J50" s="18">
        <v>13</v>
      </c>
      <c r="K50" s="67"/>
      <c r="L50" s="67">
        <v>19</v>
      </c>
      <c r="M50" s="23">
        <v>19</v>
      </c>
      <c r="N50" s="70">
        <f t="shared" si="3"/>
        <v>-6</v>
      </c>
      <c r="O50" s="8"/>
      <c r="P50" s="18">
        <v>39</v>
      </c>
      <c r="Q50" s="18">
        <v>20</v>
      </c>
      <c r="R50" s="71">
        <f t="shared" si="5"/>
        <v>0.25161290322580643</v>
      </c>
      <c r="S50" s="71">
        <f t="shared" si="6"/>
        <v>0.51282051282051277</v>
      </c>
    </row>
    <row r="51" spans="1:19" ht="19.95" customHeight="1" thickBot="1" x14ac:dyDescent="0.35">
      <c r="A51" s="74" t="s">
        <v>82</v>
      </c>
      <c r="B51" s="74">
        <v>3005</v>
      </c>
      <c r="C51" s="64"/>
      <c r="D51" s="64">
        <v>768</v>
      </c>
      <c r="E51" s="68">
        <f t="shared" si="0"/>
        <v>0.25557404326123129</v>
      </c>
      <c r="F51" s="8"/>
      <c r="G51" s="64">
        <v>674</v>
      </c>
      <c r="H51" s="78">
        <f t="shared" si="1"/>
        <v>0.22429284525790349</v>
      </c>
      <c r="I51" s="8"/>
      <c r="J51" s="64">
        <v>96</v>
      </c>
      <c r="K51" s="67"/>
      <c r="L51" s="67">
        <v>231</v>
      </c>
      <c r="M51" s="23">
        <v>231</v>
      </c>
      <c r="N51" s="70">
        <f t="shared" si="3"/>
        <v>-135</v>
      </c>
      <c r="O51" s="8"/>
      <c r="P51" s="64">
        <v>369</v>
      </c>
      <c r="Q51" s="64">
        <v>192</v>
      </c>
      <c r="R51" s="71">
        <f t="shared" si="5"/>
        <v>0.12279534109816971</v>
      </c>
      <c r="S51" s="71">
        <f t="shared" si="6"/>
        <v>0.52032520325203258</v>
      </c>
    </row>
    <row r="52" spans="1:19" s="102" customFormat="1" ht="15" thickBot="1" x14ac:dyDescent="0.35">
      <c r="A52" s="135" t="s">
        <v>87</v>
      </c>
      <c r="B52" s="135">
        <v>2219</v>
      </c>
      <c r="C52" s="135"/>
      <c r="D52" s="135">
        <v>820</v>
      </c>
      <c r="E52" s="136">
        <f t="shared" si="0"/>
        <v>0.36953582694907616</v>
      </c>
      <c r="F52" s="21"/>
      <c r="G52" s="135">
        <v>36</v>
      </c>
      <c r="H52" s="150">
        <f t="shared" si="1"/>
        <v>1.622352410995944E-2</v>
      </c>
      <c r="I52" s="21"/>
      <c r="J52" s="135">
        <v>49</v>
      </c>
      <c r="K52" s="135"/>
      <c r="L52" s="135">
        <v>131</v>
      </c>
      <c r="M52" s="135">
        <v>131</v>
      </c>
      <c r="N52" s="135">
        <f t="shared" si="3"/>
        <v>-82</v>
      </c>
      <c r="O52" s="21"/>
      <c r="P52" s="135">
        <v>379</v>
      </c>
      <c r="Q52" s="135">
        <v>240</v>
      </c>
      <c r="R52" s="136">
        <f t="shared" si="5"/>
        <v>0.17079765660207299</v>
      </c>
      <c r="S52" s="136">
        <f t="shared" si="6"/>
        <v>0.63324538258575203</v>
      </c>
    </row>
    <row r="53" spans="1:19" s="102" customFormat="1" ht="15" thickBot="1" x14ac:dyDescent="0.35">
      <c r="A53" s="135" t="s">
        <v>67</v>
      </c>
      <c r="B53" s="135">
        <v>1816</v>
      </c>
      <c r="C53" s="135"/>
      <c r="D53" s="135">
        <v>580</v>
      </c>
      <c r="E53" s="136">
        <f t="shared" si="0"/>
        <v>0.31938325991189426</v>
      </c>
      <c r="F53" s="21"/>
      <c r="G53" s="135">
        <v>14</v>
      </c>
      <c r="H53" s="150">
        <f t="shared" si="1"/>
        <v>7.709251101321586E-3</v>
      </c>
      <c r="I53" s="21"/>
      <c r="J53" s="135">
        <v>22</v>
      </c>
      <c r="K53" s="135"/>
      <c r="L53" s="135">
        <v>8</v>
      </c>
      <c r="M53" s="135">
        <v>8</v>
      </c>
      <c r="N53" s="135">
        <f t="shared" si="3"/>
        <v>14</v>
      </c>
      <c r="O53" s="21"/>
      <c r="P53" s="135">
        <v>157</v>
      </c>
      <c r="Q53" s="135">
        <v>88</v>
      </c>
      <c r="R53" s="136">
        <f t="shared" si="5"/>
        <v>8.6453744493392076E-2</v>
      </c>
      <c r="S53" s="136">
        <f t="shared" si="6"/>
        <v>0.56050955414012738</v>
      </c>
    </row>
    <row r="54" spans="1:19" s="102" customFormat="1" ht="15" thickBot="1" x14ac:dyDescent="0.35">
      <c r="A54" s="135" t="s">
        <v>103</v>
      </c>
      <c r="B54" s="135">
        <v>393</v>
      </c>
      <c r="C54" s="135"/>
      <c r="D54" s="135">
        <v>89</v>
      </c>
      <c r="E54" s="136">
        <f t="shared" si="0"/>
        <v>0.22646310432569974</v>
      </c>
      <c r="F54" s="21"/>
      <c r="G54" s="135">
        <v>14</v>
      </c>
      <c r="H54" s="150">
        <f t="shared" si="1"/>
        <v>3.5623409669211195E-2</v>
      </c>
      <c r="I54" s="21"/>
      <c r="J54" s="135">
        <v>39</v>
      </c>
      <c r="K54" s="135"/>
      <c r="L54" s="135">
        <v>7</v>
      </c>
      <c r="M54" s="135">
        <v>7</v>
      </c>
      <c r="N54" s="135">
        <f t="shared" si="3"/>
        <v>32</v>
      </c>
      <c r="O54" s="21"/>
      <c r="P54" s="135">
        <v>96</v>
      </c>
      <c r="Q54" s="135">
        <v>31</v>
      </c>
      <c r="R54" s="136">
        <f t="shared" si="5"/>
        <v>0.24427480916030533</v>
      </c>
      <c r="S54" s="136">
        <f t="shared" si="6"/>
        <v>0.32291666666666669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"/>
  <sheetViews>
    <sheetView zoomScale="120" zoomScaleNormal="12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O2" sqref="O2:R2"/>
    </sheetView>
  </sheetViews>
  <sheetFormatPr baseColWidth="10" defaultRowHeight="14.4" x14ac:dyDescent="0.3"/>
  <cols>
    <col min="1" max="1" width="18.88671875" customWidth="1"/>
    <col min="2" max="2" width="13.5546875" style="1" customWidth="1"/>
    <col min="3" max="3" width="13.5546875" hidden="1" customWidth="1"/>
    <col min="4" max="4" width="11.88671875" bestFit="1" customWidth="1"/>
    <col min="5" max="5" width="7" customWidth="1"/>
    <col min="6" max="6" width="1.33203125" customWidth="1"/>
    <col min="8" max="8" width="9" style="1" customWidth="1"/>
    <col min="9" max="9" width="1.33203125" customWidth="1"/>
    <col min="11" max="11" width="11.44140625" style="1"/>
    <col min="12" max="12" width="11.44140625" style="1" customWidth="1"/>
    <col min="13" max="13" width="10" bestFit="1" customWidth="1"/>
    <col min="14" max="14" width="1.33203125" customWidth="1"/>
    <col min="16" max="16" width="12.109375" customWidth="1"/>
  </cols>
  <sheetData>
    <row r="1" spans="1:19" ht="60" customHeight="1" thickBot="1" x14ac:dyDescent="0.35">
      <c r="B1" s="53" t="s">
        <v>113</v>
      </c>
      <c r="C1" s="53" t="s">
        <v>114</v>
      </c>
      <c r="D1" s="53" t="s">
        <v>1</v>
      </c>
      <c r="E1" s="55" t="s">
        <v>69</v>
      </c>
      <c r="F1" s="8"/>
      <c r="G1" s="53" t="s">
        <v>119</v>
      </c>
      <c r="H1" s="55" t="s">
        <v>112</v>
      </c>
      <c r="I1" s="9"/>
      <c r="J1" s="53" t="s">
        <v>116</v>
      </c>
      <c r="K1" s="53" t="s">
        <v>120</v>
      </c>
      <c r="L1" s="53" t="s">
        <v>107</v>
      </c>
      <c r="M1" s="55" t="s">
        <v>88</v>
      </c>
      <c r="N1" s="8"/>
      <c r="O1" s="53" t="s">
        <v>59</v>
      </c>
      <c r="P1" s="53" t="s">
        <v>61</v>
      </c>
      <c r="Q1" s="55" t="s">
        <v>2</v>
      </c>
      <c r="R1" s="55" t="s">
        <v>60</v>
      </c>
      <c r="S1" s="1"/>
    </row>
    <row r="2" spans="1:19" s="1" customFormat="1" ht="15" thickBot="1" x14ac:dyDescent="0.35">
      <c r="A2" s="97" t="s">
        <v>65</v>
      </c>
      <c r="B2" s="110">
        <f>SUM(B3:B7)</f>
        <v>55999</v>
      </c>
      <c r="C2" s="31"/>
      <c r="D2" s="31">
        <f>SUM(D3:D7)</f>
        <v>36760</v>
      </c>
      <c r="E2" s="32">
        <f>SUM(D2/B2)</f>
        <v>0.656440293576671</v>
      </c>
      <c r="F2" s="40"/>
      <c r="G2" s="31">
        <f>SUM(G3:G7)</f>
        <v>34691</v>
      </c>
      <c r="H2" s="85">
        <f>SUM(G2/B2)</f>
        <v>0.61949320523580775</v>
      </c>
      <c r="I2" s="40"/>
      <c r="J2" s="31">
        <f t="shared" ref="J2:L2" si="0">SUM(J3:J7)</f>
        <v>3000</v>
      </c>
      <c r="K2" s="31">
        <f t="shared" si="0"/>
        <v>3456</v>
      </c>
      <c r="L2" s="31">
        <f t="shared" si="0"/>
        <v>3458</v>
      </c>
      <c r="M2" s="92">
        <f>SUM(J2-K2)</f>
        <v>-456</v>
      </c>
      <c r="N2" s="40"/>
      <c r="O2" s="31">
        <f t="shared" ref="O2:P2" si="1">SUM(O3:O7)</f>
        <v>14890</v>
      </c>
      <c r="P2" s="31">
        <f t="shared" si="1"/>
        <v>12033</v>
      </c>
      <c r="Q2" s="32">
        <f>SUM(O2/B2)</f>
        <v>0.26589760531438061</v>
      </c>
      <c r="R2" s="32">
        <f>SUM(P2/O2)</f>
        <v>0.80812625923438552</v>
      </c>
      <c r="S2" s="3"/>
    </row>
    <row r="3" spans="1:19" x14ac:dyDescent="0.3">
      <c r="A3" s="27" t="s">
        <v>12</v>
      </c>
      <c r="B3" s="2">
        <v>26253</v>
      </c>
      <c r="C3" s="28"/>
      <c r="D3" s="28">
        <v>15860</v>
      </c>
      <c r="E3" s="19">
        <f t="shared" ref="E3:E7" si="2">SUM(D3/B3)</f>
        <v>0.60412143374090577</v>
      </c>
      <c r="F3" s="9"/>
      <c r="G3" s="28">
        <v>14990</v>
      </c>
      <c r="H3" s="84">
        <f t="shared" ref="H3:H7" si="3">SUM(G3/B3)</f>
        <v>0.57098236392031387</v>
      </c>
      <c r="I3" s="9"/>
      <c r="J3" s="28">
        <v>1432</v>
      </c>
      <c r="K3" s="28">
        <v>1037</v>
      </c>
      <c r="L3" s="28">
        <v>1037</v>
      </c>
      <c r="M3" s="27">
        <f t="shared" ref="M3:M7" si="4">SUM(J3-K3)</f>
        <v>395</v>
      </c>
      <c r="N3" s="9"/>
      <c r="O3" s="28">
        <v>6742</v>
      </c>
      <c r="P3" s="28">
        <v>5135</v>
      </c>
      <c r="Q3" s="93">
        <f t="shared" ref="Q3:Q7" si="5">SUM(O3/B3)</f>
        <v>0.25680874566716183</v>
      </c>
      <c r="R3" s="19">
        <f t="shared" ref="R3:R7" si="6">SUM(P3/O3)</f>
        <v>0.76164342924948092</v>
      </c>
    </row>
    <row r="4" spans="1:19" x14ac:dyDescent="0.3">
      <c r="A4" s="2" t="s">
        <v>9</v>
      </c>
      <c r="B4" s="2">
        <v>17552</v>
      </c>
      <c r="C4" s="6"/>
      <c r="D4" s="6">
        <v>12395</v>
      </c>
      <c r="E4" s="7">
        <f t="shared" si="2"/>
        <v>0.70618732907930715</v>
      </c>
      <c r="F4" s="9"/>
      <c r="G4" s="6">
        <v>12399</v>
      </c>
      <c r="H4" s="84">
        <f t="shared" si="3"/>
        <v>0.70641522333637197</v>
      </c>
      <c r="I4" s="9"/>
      <c r="J4" s="6">
        <v>1097</v>
      </c>
      <c r="K4" s="28">
        <v>1372</v>
      </c>
      <c r="L4" s="6">
        <v>1372</v>
      </c>
      <c r="M4" s="2">
        <f t="shared" si="4"/>
        <v>-275</v>
      </c>
      <c r="N4" s="9"/>
      <c r="O4" s="6">
        <v>4593</v>
      </c>
      <c r="P4" s="6">
        <v>4033</v>
      </c>
      <c r="Q4" s="7">
        <f t="shared" si="5"/>
        <v>0.26167958067456698</v>
      </c>
      <c r="R4" s="7">
        <f t="shared" si="6"/>
        <v>0.87807533202699761</v>
      </c>
    </row>
    <row r="5" spans="1:19" x14ac:dyDescent="0.3">
      <c r="A5" s="2" t="s">
        <v>21</v>
      </c>
      <c r="B5" s="2">
        <v>11347</v>
      </c>
      <c r="C5" s="6"/>
      <c r="D5" s="6">
        <v>8122</v>
      </c>
      <c r="E5" s="7">
        <f t="shared" si="2"/>
        <v>0.71578390764078614</v>
      </c>
      <c r="F5" s="9"/>
      <c r="G5" s="6">
        <v>6936</v>
      </c>
      <c r="H5" s="84">
        <f t="shared" si="3"/>
        <v>0.61126288886930469</v>
      </c>
      <c r="I5" s="9"/>
      <c r="J5" s="6">
        <v>432</v>
      </c>
      <c r="K5" s="28">
        <v>943</v>
      </c>
      <c r="L5" s="6">
        <v>945</v>
      </c>
      <c r="M5" s="2">
        <f t="shared" si="4"/>
        <v>-511</v>
      </c>
      <c r="N5" s="9"/>
      <c r="O5" s="6">
        <v>3335</v>
      </c>
      <c r="P5" s="6">
        <v>2735</v>
      </c>
      <c r="Q5" s="7">
        <f t="shared" si="5"/>
        <v>0.29391028465673746</v>
      </c>
      <c r="R5" s="7">
        <f t="shared" si="6"/>
        <v>0.82008995502248871</v>
      </c>
    </row>
    <row r="6" spans="1:19" s="1" customFormat="1" x14ac:dyDescent="0.3">
      <c r="A6" s="2" t="s">
        <v>105</v>
      </c>
      <c r="B6" s="2">
        <v>72</v>
      </c>
      <c r="C6" s="6"/>
      <c r="D6" s="6">
        <v>47</v>
      </c>
      <c r="E6" s="7">
        <f t="shared" si="2"/>
        <v>0.65277777777777779</v>
      </c>
      <c r="F6" s="9"/>
      <c r="G6" s="6">
        <v>102</v>
      </c>
      <c r="H6" s="84">
        <f t="shared" si="3"/>
        <v>1.4166666666666667</v>
      </c>
      <c r="I6" s="9"/>
      <c r="J6" s="6">
        <v>20</v>
      </c>
      <c r="K6" s="28">
        <v>0</v>
      </c>
      <c r="L6" s="6">
        <v>0</v>
      </c>
      <c r="M6" s="15">
        <f t="shared" si="4"/>
        <v>20</v>
      </c>
      <c r="N6" s="9"/>
      <c r="O6" s="6">
        <v>57</v>
      </c>
      <c r="P6" s="6">
        <v>43</v>
      </c>
      <c r="Q6" s="7">
        <f t="shared" si="5"/>
        <v>0.79166666666666663</v>
      </c>
      <c r="R6" s="7">
        <f t="shared" si="6"/>
        <v>0.75438596491228072</v>
      </c>
    </row>
    <row r="7" spans="1:19" x14ac:dyDescent="0.3">
      <c r="A7" s="2" t="s">
        <v>68</v>
      </c>
      <c r="B7" s="2">
        <v>775</v>
      </c>
      <c r="C7" s="6"/>
      <c r="D7" s="6">
        <v>336</v>
      </c>
      <c r="E7" s="7">
        <f t="shared" si="2"/>
        <v>0.43354838709677418</v>
      </c>
      <c r="F7" s="9"/>
      <c r="G7" s="6">
        <v>264</v>
      </c>
      <c r="H7" s="84">
        <f t="shared" si="3"/>
        <v>0.34064516129032257</v>
      </c>
      <c r="I7" s="9"/>
      <c r="J7" s="6">
        <v>19</v>
      </c>
      <c r="K7" s="28">
        <v>104</v>
      </c>
      <c r="L7" s="6">
        <v>104</v>
      </c>
      <c r="M7" s="6">
        <f t="shared" si="4"/>
        <v>-85</v>
      </c>
      <c r="N7" s="9"/>
      <c r="O7" s="6">
        <v>163</v>
      </c>
      <c r="P7" s="6">
        <v>87</v>
      </c>
      <c r="Q7" s="7">
        <f t="shared" si="5"/>
        <v>0.21032258064516129</v>
      </c>
      <c r="R7" s="7">
        <f t="shared" si="6"/>
        <v>0.53374233128834359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"/>
  <sheetViews>
    <sheetView zoomScale="120" zoomScaleNormal="12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P1" sqref="P1:S2"/>
    </sheetView>
  </sheetViews>
  <sheetFormatPr baseColWidth="10" defaultRowHeight="14.4" x14ac:dyDescent="0.3"/>
  <cols>
    <col min="1" max="1" width="18.33203125" bestFit="1" customWidth="1"/>
    <col min="2" max="2" width="12.6640625" style="1" customWidth="1"/>
    <col min="3" max="3" width="14.44140625" hidden="1" customWidth="1"/>
    <col min="4" max="4" width="11.88671875" bestFit="1" customWidth="1"/>
    <col min="5" max="5" width="7" customWidth="1"/>
    <col min="6" max="6" width="1.33203125" customWidth="1"/>
    <col min="8" max="8" width="8.44140625" style="1" customWidth="1"/>
    <col min="9" max="9" width="1.33203125" customWidth="1"/>
    <col min="11" max="11" width="15.44140625" style="1" customWidth="1"/>
    <col min="12" max="12" width="11" style="1" customWidth="1"/>
    <col min="13" max="13" width="0.33203125" customWidth="1"/>
    <col min="14" max="14" width="11" customWidth="1"/>
    <col min="15" max="15" width="1.33203125" customWidth="1"/>
  </cols>
  <sheetData>
    <row r="1" spans="1:20" ht="60" customHeight="1" thickBot="1" x14ac:dyDescent="0.35">
      <c r="B1" s="53" t="s">
        <v>0</v>
      </c>
      <c r="C1" s="53" t="s">
        <v>114</v>
      </c>
      <c r="D1" s="53" t="s">
        <v>1</v>
      </c>
      <c r="E1" s="55" t="s">
        <v>69</v>
      </c>
      <c r="F1" s="8"/>
      <c r="G1" s="53" t="s">
        <v>115</v>
      </c>
      <c r="H1" s="55" t="s">
        <v>112</v>
      </c>
      <c r="I1" s="8"/>
      <c r="J1" s="53" t="s">
        <v>116</v>
      </c>
      <c r="K1" s="53" t="s">
        <v>120</v>
      </c>
      <c r="L1" s="4" t="s">
        <v>108</v>
      </c>
      <c r="M1" s="4" t="s">
        <v>106</v>
      </c>
      <c r="N1" s="55" t="s">
        <v>89</v>
      </c>
      <c r="O1" s="8"/>
      <c r="P1" s="53" t="s">
        <v>59</v>
      </c>
      <c r="Q1" s="53" t="s">
        <v>61</v>
      </c>
      <c r="R1" s="55" t="s">
        <v>2</v>
      </c>
      <c r="S1" s="55" t="s">
        <v>60</v>
      </c>
      <c r="T1" s="1"/>
    </row>
    <row r="2" spans="1:20" ht="15" thickBot="1" x14ac:dyDescent="0.35">
      <c r="A2" s="20" t="s">
        <v>64</v>
      </c>
      <c r="B2" s="90">
        <f>SUM(B3:B12)</f>
        <v>14429</v>
      </c>
      <c r="C2" s="34"/>
      <c r="D2" s="34">
        <f>SUM(D3:D12)</f>
        <v>10075</v>
      </c>
      <c r="E2" s="35">
        <f>SUM(D2/B2)</f>
        <v>0.69824658673504747</v>
      </c>
      <c r="F2" s="36"/>
      <c r="G2" s="37">
        <f>SUM(G3:G12)</f>
        <v>7619</v>
      </c>
      <c r="H2" s="87">
        <f>SUM(G2/B2)</f>
        <v>0.52803382077760064</v>
      </c>
      <c r="I2" s="36"/>
      <c r="J2" s="34">
        <f t="shared" ref="J2:K2" si="0">SUM(J3:J12)</f>
        <v>547</v>
      </c>
      <c r="K2" s="34">
        <f t="shared" si="0"/>
        <v>1049</v>
      </c>
      <c r="L2" s="34">
        <f>SUM(L3:L12)</f>
        <v>1049</v>
      </c>
      <c r="M2" s="34"/>
      <c r="N2" s="38">
        <f>SUM(J2-K2)</f>
        <v>-502</v>
      </c>
      <c r="O2" s="36"/>
      <c r="P2" s="34">
        <f t="shared" ref="P2:Q2" si="1">SUM(P3:P12)</f>
        <v>3373</v>
      </c>
      <c r="Q2" s="34">
        <f t="shared" si="1"/>
        <v>2306</v>
      </c>
      <c r="R2" s="35">
        <f>SUM(P2/B2)</f>
        <v>0.23376533370295932</v>
      </c>
      <c r="S2" s="39">
        <f>SUM(Q2/P2)</f>
        <v>0.68366439371479393</v>
      </c>
    </row>
    <row r="3" spans="1:20" x14ac:dyDescent="0.3">
      <c r="A3" s="27" t="s">
        <v>10</v>
      </c>
      <c r="B3" s="27">
        <v>146</v>
      </c>
      <c r="C3" s="27"/>
      <c r="D3" s="27">
        <v>113</v>
      </c>
      <c r="E3" s="19">
        <f t="shared" ref="E3:E12" si="2">SUM(D3/B3)</f>
        <v>0.77397260273972601</v>
      </c>
      <c r="F3" s="30"/>
      <c r="G3" s="27">
        <v>70</v>
      </c>
      <c r="H3" s="86">
        <f t="shared" ref="H3:H12" si="3">SUM(G3/B3)</f>
        <v>0.47945205479452052</v>
      </c>
      <c r="I3" s="8"/>
      <c r="J3" s="27">
        <v>6</v>
      </c>
      <c r="K3" s="27">
        <v>7</v>
      </c>
      <c r="L3" s="27">
        <v>7</v>
      </c>
      <c r="M3" s="27"/>
      <c r="N3" s="29">
        <f t="shared" ref="N3:N12" si="4">SUM(J3-K3)</f>
        <v>-1</v>
      </c>
      <c r="O3" s="8"/>
      <c r="P3" s="27">
        <v>44</v>
      </c>
      <c r="Q3" s="27">
        <v>26</v>
      </c>
      <c r="R3" s="19">
        <f t="shared" ref="R3:R12" si="5">SUM(P3/B3)</f>
        <v>0.30136986301369861</v>
      </c>
      <c r="S3" s="19">
        <f>(Q3/P3)</f>
        <v>0.59090909090909094</v>
      </c>
    </row>
    <row r="4" spans="1:20" x14ac:dyDescent="0.3">
      <c r="A4" s="2" t="s">
        <v>11</v>
      </c>
      <c r="B4" s="2">
        <v>706</v>
      </c>
      <c r="C4" s="2"/>
      <c r="D4" s="2">
        <v>553</v>
      </c>
      <c r="E4" s="7">
        <f t="shared" si="2"/>
        <v>0.78328611898016998</v>
      </c>
      <c r="F4" s="13"/>
      <c r="G4" s="2">
        <v>399</v>
      </c>
      <c r="H4" s="86">
        <f t="shared" si="3"/>
        <v>0.56515580736543913</v>
      </c>
      <c r="I4" s="8"/>
      <c r="J4" s="2">
        <v>25</v>
      </c>
      <c r="K4" s="27">
        <v>35</v>
      </c>
      <c r="L4" s="2">
        <v>35</v>
      </c>
      <c r="M4" s="2"/>
      <c r="N4" s="15">
        <f t="shared" si="4"/>
        <v>-10</v>
      </c>
      <c r="O4" s="8"/>
      <c r="P4" s="2">
        <v>168</v>
      </c>
      <c r="Q4" s="2">
        <v>113</v>
      </c>
      <c r="R4" s="7">
        <f t="shared" si="5"/>
        <v>0.23796033994334279</v>
      </c>
      <c r="S4" s="7">
        <f t="shared" ref="S4:S12" si="6">(Q4/P4)</f>
        <v>0.67261904761904767</v>
      </c>
    </row>
    <row r="5" spans="1:20" x14ac:dyDescent="0.3">
      <c r="A5" s="2" t="s">
        <v>14</v>
      </c>
      <c r="B5" s="2">
        <v>142</v>
      </c>
      <c r="C5" s="2"/>
      <c r="D5" s="2">
        <v>94</v>
      </c>
      <c r="E5" s="7">
        <f t="shared" si="2"/>
        <v>0.6619718309859155</v>
      </c>
      <c r="F5" s="13"/>
      <c r="G5" s="2">
        <v>69</v>
      </c>
      <c r="H5" s="86">
        <f t="shared" si="3"/>
        <v>0.4859154929577465</v>
      </c>
      <c r="I5" s="8"/>
      <c r="J5" s="2">
        <v>13</v>
      </c>
      <c r="K5" s="27">
        <v>18</v>
      </c>
      <c r="L5" s="2">
        <v>18</v>
      </c>
      <c r="M5" s="2"/>
      <c r="N5" s="15">
        <f t="shared" si="4"/>
        <v>-5</v>
      </c>
      <c r="O5" s="8"/>
      <c r="P5" s="2">
        <v>36</v>
      </c>
      <c r="Q5" s="2">
        <v>30</v>
      </c>
      <c r="R5" s="7">
        <f t="shared" si="5"/>
        <v>0.25352112676056338</v>
      </c>
      <c r="S5" s="7">
        <f t="shared" si="6"/>
        <v>0.83333333333333337</v>
      </c>
    </row>
    <row r="6" spans="1:20" x14ac:dyDescent="0.3">
      <c r="A6" s="2" t="s">
        <v>13</v>
      </c>
      <c r="B6" s="2">
        <v>2907</v>
      </c>
      <c r="C6" s="2"/>
      <c r="D6" s="2">
        <v>1985</v>
      </c>
      <c r="E6" s="7">
        <f t="shared" si="2"/>
        <v>0.68283453732370136</v>
      </c>
      <c r="F6" s="13"/>
      <c r="G6" s="2">
        <v>1541</v>
      </c>
      <c r="H6" s="86">
        <f t="shared" si="3"/>
        <v>0.53009975920192642</v>
      </c>
      <c r="I6" s="8"/>
      <c r="J6" s="2">
        <v>106</v>
      </c>
      <c r="K6" s="27">
        <v>211</v>
      </c>
      <c r="L6" s="2">
        <v>211</v>
      </c>
      <c r="M6" s="2"/>
      <c r="N6" s="15">
        <f t="shared" si="4"/>
        <v>-105</v>
      </c>
      <c r="O6" s="8"/>
      <c r="P6" s="2">
        <v>637</v>
      </c>
      <c r="Q6" s="2">
        <v>467</v>
      </c>
      <c r="R6" s="7">
        <f t="shared" si="5"/>
        <v>0.21912624699002409</v>
      </c>
      <c r="S6" s="7">
        <f t="shared" si="6"/>
        <v>0.73312401883830458</v>
      </c>
    </row>
    <row r="7" spans="1:20" x14ac:dyDescent="0.3">
      <c r="A7" s="2" t="s">
        <v>15</v>
      </c>
      <c r="B7" s="2">
        <v>192</v>
      </c>
      <c r="C7" s="2"/>
      <c r="D7" s="2">
        <v>121</v>
      </c>
      <c r="E7" s="7">
        <f t="shared" si="2"/>
        <v>0.63020833333333337</v>
      </c>
      <c r="F7" s="13"/>
      <c r="G7" s="2">
        <v>115</v>
      </c>
      <c r="H7" s="86">
        <f t="shared" si="3"/>
        <v>0.59895833333333337</v>
      </c>
      <c r="I7" s="8"/>
      <c r="J7" s="2">
        <v>4</v>
      </c>
      <c r="K7" s="27">
        <v>10</v>
      </c>
      <c r="L7" s="2">
        <v>10</v>
      </c>
      <c r="M7" s="2"/>
      <c r="N7" s="15">
        <f t="shared" si="4"/>
        <v>-6</v>
      </c>
      <c r="O7" s="8"/>
      <c r="P7" s="2">
        <v>56</v>
      </c>
      <c r="Q7" s="2">
        <v>52</v>
      </c>
      <c r="R7" s="7">
        <f t="shared" si="5"/>
        <v>0.29166666666666669</v>
      </c>
      <c r="S7" s="7">
        <f t="shared" si="6"/>
        <v>0.9285714285714286</v>
      </c>
    </row>
    <row r="8" spans="1:20" x14ac:dyDescent="0.3">
      <c r="A8" s="2" t="s">
        <v>16</v>
      </c>
      <c r="B8" s="2">
        <v>3091</v>
      </c>
      <c r="C8" s="2"/>
      <c r="D8" s="2">
        <v>2292</v>
      </c>
      <c r="E8" s="7">
        <f t="shared" si="2"/>
        <v>0.7415076027175671</v>
      </c>
      <c r="F8" s="13"/>
      <c r="G8" s="2">
        <v>1678</v>
      </c>
      <c r="H8" s="86">
        <f t="shared" si="3"/>
        <v>0.54286638628275641</v>
      </c>
      <c r="I8" s="8"/>
      <c r="J8" s="2">
        <v>109</v>
      </c>
      <c r="K8" s="27">
        <v>266</v>
      </c>
      <c r="L8" s="2">
        <v>266</v>
      </c>
      <c r="M8" s="2"/>
      <c r="N8" s="15">
        <f t="shared" si="4"/>
        <v>-157</v>
      </c>
      <c r="O8" s="8"/>
      <c r="P8" s="2">
        <v>866</v>
      </c>
      <c r="Q8" s="2">
        <v>575</v>
      </c>
      <c r="R8" s="7">
        <f t="shared" si="5"/>
        <v>0.28016823034616628</v>
      </c>
      <c r="S8" s="7">
        <f t="shared" si="6"/>
        <v>0.66397228637413397</v>
      </c>
    </row>
    <row r="9" spans="1:20" x14ac:dyDescent="0.3">
      <c r="A9" s="2" t="s">
        <v>17</v>
      </c>
      <c r="B9" s="2">
        <v>2521</v>
      </c>
      <c r="C9" s="2"/>
      <c r="D9" s="2">
        <v>1867</v>
      </c>
      <c r="E9" s="7">
        <f t="shared" si="2"/>
        <v>0.74057913526378416</v>
      </c>
      <c r="F9" s="13"/>
      <c r="G9" s="2">
        <v>1364</v>
      </c>
      <c r="H9" s="86">
        <f t="shared" si="3"/>
        <v>0.54105513685045614</v>
      </c>
      <c r="I9" s="8"/>
      <c r="J9" s="2">
        <v>101</v>
      </c>
      <c r="K9" s="27">
        <v>175</v>
      </c>
      <c r="L9" s="2">
        <v>175</v>
      </c>
      <c r="M9" s="2"/>
      <c r="N9" s="15">
        <f t="shared" si="4"/>
        <v>-74</v>
      </c>
      <c r="O9" s="8"/>
      <c r="P9" s="2">
        <v>659</v>
      </c>
      <c r="Q9" s="2">
        <v>422</v>
      </c>
      <c r="R9" s="7">
        <f t="shared" si="5"/>
        <v>0.26140420468068226</v>
      </c>
      <c r="S9" s="7">
        <f t="shared" si="6"/>
        <v>0.64036418816388463</v>
      </c>
    </row>
    <row r="10" spans="1:20" x14ac:dyDescent="0.3">
      <c r="A10" s="2" t="s">
        <v>18</v>
      </c>
      <c r="B10" s="2">
        <v>2571</v>
      </c>
      <c r="C10" s="2"/>
      <c r="D10" s="2">
        <v>1606</v>
      </c>
      <c r="E10" s="7">
        <f t="shared" si="2"/>
        <v>0.62465966549980556</v>
      </c>
      <c r="F10" s="13"/>
      <c r="G10" s="2">
        <v>1278</v>
      </c>
      <c r="H10" s="86">
        <f t="shared" si="3"/>
        <v>0.49708284714119022</v>
      </c>
      <c r="I10" s="8"/>
      <c r="J10" s="2">
        <v>114</v>
      </c>
      <c r="K10" s="27">
        <v>178</v>
      </c>
      <c r="L10" s="2">
        <v>178</v>
      </c>
      <c r="M10" s="2"/>
      <c r="N10" s="15">
        <f t="shared" si="4"/>
        <v>-64</v>
      </c>
      <c r="O10" s="8"/>
      <c r="P10" s="2">
        <v>535</v>
      </c>
      <c r="Q10" s="2">
        <v>361</v>
      </c>
      <c r="R10" s="7">
        <f t="shared" si="5"/>
        <v>0.20809023726176584</v>
      </c>
      <c r="S10" s="7">
        <f t="shared" si="6"/>
        <v>0.6747663551401869</v>
      </c>
    </row>
    <row r="11" spans="1:20" x14ac:dyDescent="0.3">
      <c r="A11" s="2" t="s">
        <v>19</v>
      </c>
      <c r="B11" s="2">
        <v>450</v>
      </c>
      <c r="C11" s="2"/>
      <c r="D11" s="2">
        <v>204</v>
      </c>
      <c r="E11" s="7">
        <f t="shared" si="2"/>
        <v>0.45333333333333331</v>
      </c>
      <c r="F11" s="13"/>
      <c r="G11" s="2">
        <v>196</v>
      </c>
      <c r="H11" s="86">
        <f t="shared" si="3"/>
        <v>0.43555555555555553</v>
      </c>
      <c r="I11" s="8"/>
      <c r="J11" s="2">
        <v>12</v>
      </c>
      <c r="K11" s="27">
        <v>16</v>
      </c>
      <c r="L11" s="2">
        <v>16</v>
      </c>
      <c r="M11" s="2"/>
      <c r="N11" s="15">
        <f t="shared" si="4"/>
        <v>-4</v>
      </c>
      <c r="O11" s="8"/>
      <c r="P11" s="2">
        <v>117</v>
      </c>
      <c r="Q11" s="2">
        <v>61</v>
      </c>
      <c r="R11" s="7">
        <f t="shared" si="5"/>
        <v>0.26</v>
      </c>
      <c r="S11" s="7">
        <f t="shared" si="6"/>
        <v>0.5213675213675214</v>
      </c>
    </row>
    <row r="12" spans="1:20" x14ac:dyDescent="0.3">
      <c r="A12" s="2" t="s">
        <v>20</v>
      </c>
      <c r="B12" s="2">
        <v>1703</v>
      </c>
      <c r="C12" s="2"/>
      <c r="D12" s="2">
        <v>1240</v>
      </c>
      <c r="E12" s="7">
        <f t="shared" si="2"/>
        <v>0.72812683499706399</v>
      </c>
      <c r="F12" s="13"/>
      <c r="G12" s="2">
        <v>909</v>
      </c>
      <c r="H12" s="86">
        <f t="shared" si="3"/>
        <v>0.53376394597768639</v>
      </c>
      <c r="I12" s="75"/>
      <c r="J12" s="2">
        <v>57</v>
      </c>
      <c r="K12" s="27">
        <v>133</v>
      </c>
      <c r="L12" s="2">
        <v>133</v>
      </c>
      <c r="M12" s="2"/>
      <c r="N12" s="15">
        <f t="shared" si="4"/>
        <v>-76</v>
      </c>
      <c r="O12" s="75"/>
      <c r="P12" s="2">
        <v>255</v>
      </c>
      <c r="Q12" s="2">
        <v>199</v>
      </c>
      <c r="R12" s="7">
        <f t="shared" si="5"/>
        <v>0.14973576042278333</v>
      </c>
      <c r="S12" s="7">
        <f t="shared" si="6"/>
        <v>0.7803921568627451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8"/>
  <sheetViews>
    <sheetView zoomScale="120" zoomScaleNormal="12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B2" sqref="B2:B4"/>
    </sheetView>
  </sheetViews>
  <sheetFormatPr baseColWidth="10" defaultRowHeight="14.4" x14ac:dyDescent="0.3"/>
  <cols>
    <col min="1" max="1" width="23.44140625" customWidth="1"/>
    <col min="2" max="2" width="12.88671875" style="1" customWidth="1"/>
    <col min="3" max="3" width="14.44140625" hidden="1" customWidth="1"/>
    <col min="6" max="6" width="1.44140625" customWidth="1"/>
    <col min="8" max="8" width="11.44140625" style="1"/>
    <col min="9" max="9" width="1.44140625" style="1" customWidth="1"/>
    <col min="11" max="11" width="13.33203125" style="1" customWidth="1"/>
    <col min="12" max="12" width="11.44140625" style="1"/>
    <col min="13" max="13" width="6" hidden="1" customWidth="1"/>
    <col min="14" max="14" width="8.44140625" style="1" hidden="1" customWidth="1"/>
    <col min="16" max="16" width="1.44140625" style="1" customWidth="1"/>
  </cols>
  <sheetData>
    <row r="1" spans="1:21" ht="60" customHeight="1" thickBot="1" x14ac:dyDescent="0.35">
      <c r="B1" s="53" t="s">
        <v>0</v>
      </c>
      <c r="C1" s="53" t="s">
        <v>114</v>
      </c>
      <c r="D1" s="53" t="s">
        <v>1</v>
      </c>
      <c r="E1" s="55" t="s">
        <v>69</v>
      </c>
      <c r="F1" s="8"/>
      <c r="G1" s="53" t="s">
        <v>115</v>
      </c>
      <c r="H1" s="76" t="s">
        <v>112</v>
      </c>
      <c r="I1" s="8"/>
      <c r="J1" s="53" t="s">
        <v>116</v>
      </c>
      <c r="K1" s="53" t="s">
        <v>107</v>
      </c>
      <c r="L1" s="53" t="s">
        <v>117</v>
      </c>
      <c r="M1" s="4" t="s">
        <v>58</v>
      </c>
      <c r="N1" s="12" t="s">
        <v>94</v>
      </c>
      <c r="O1" s="55" t="s">
        <v>88</v>
      </c>
      <c r="P1" s="8"/>
      <c r="Q1" s="53" t="s">
        <v>59</v>
      </c>
      <c r="R1" s="53" t="s">
        <v>61</v>
      </c>
      <c r="S1" s="55" t="s">
        <v>2</v>
      </c>
      <c r="T1" s="55" t="s">
        <v>60</v>
      </c>
      <c r="U1" s="1"/>
    </row>
    <row r="2" spans="1:21" s="107" customFormat="1" ht="15" thickBot="1" x14ac:dyDescent="0.35">
      <c r="A2" s="108" t="s">
        <v>62</v>
      </c>
      <c r="B2" s="103">
        <f>SUM(B3:B4)</f>
        <v>6595</v>
      </c>
      <c r="C2" s="103"/>
      <c r="D2" s="103">
        <f>SUM(D3:D4)</f>
        <v>2009</v>
      </c>
      <c r="E2" s="32">
        <f>SUM(D2/B2)</f>
        <v>0.30462471569370736</v>
      </c>
      <c r="F2" s="104"/>
      <c r="G2" s="31">
        <f t="shared" ref="G2" si="0">SUM(G3:G4)</f>
        <v>1606</v>
      </c>
      <c r="H2" s="85">
        <f>SUM(G2/B2)</f>
        <v>0.24351781652767249</v>
      </c>
      <c r="I2" s="104"/>
      <c r="J2" s="31">
        <f t="shared" ref="J2:L2" si="1">SUM(J3:J4)</f>
        <v>2</v>
      </c>
      <c r="K2" s="31">
        <f t="shared" si="1"/>
        <v>2656</v>
      </c>
      <c r="L2" s="31">
        <f t="shared" si="1"/>
        <v>2656</v>
      </c>
      <c r="M2" s="31"/>
      <c r="N2" s="31"/>
      <c r="O2" s="92">
        <f t="shared" ref="O2:O4" si="2">SUM(J2-L2)</f>
        <v>-2654</v>
      </c>
      <c r="P2" s="104"/>
      <c r="Q2" s="105">
        <f t="shared" ref="Q2:R2" si="3">SUM(Q3:Q4)</f>
        <v>453</v>
      </c>
      <c r="R2" s="105">
        <f t="shared" si="3"/>
        <v>182</v>
      </c>
      <c r="S2" s="32">
        <f t="shared" ref="S2:S9" si="4">SUM(Q2/B2)</f>
        <v>6.8688400303260039E-2</v>
      </c>
      <c r="T2" s="106">
        <f t="shared" ref="T2:T9" si="5">SUM(R2/Q2)</f>
        <v>0.40176600441501104</v>
      </c>
    </row>
    <row r="3" spans="1:21" x14ac:dyDescent="0.3">
      <c r="A3" s="42" t="s">
        <v>24</v>
      </c>
      <c r="B3" s="98">
        <v>4922</v>
      </c>
      <c r="C3" s="99"/>
      <c r="D3" s="115">
        <v>1251</v>
      </c>
      <c r="E3" s="162">
        <f t="shared" ref="E3:E10" si="6">SUM(D3/B3)</f>
        <v>0.25416497358797235</v>
      </c>
      <c r="F3" s="163"/>
      <c r="G3" s="164">
        <v>989</v>
      </c>
      <c r="H3" s="165">
        <f t="shared" ref="H3:H10" si="7">SUM(G3/B3)</f>
        <v>0.20093457943925233</v>
      </c>
      <c r="I3" s="166"/>
      <c r="J3" s="164">
        <v>1</v>
      </c>
      <c r="K3" s="164">
        <v>2135</v>
      </c>
      <c r="L3" s="167">
        <v>2135</v>
      </c>
      <c r="M3" s="164"/>
      <c r="N3" s="164"/>
      <c r="O3" s="164">
        <f t="shared" si="2"/>
        <v>-2134</v>
      </c>
      <c r="P3" s="166"/>
      <c r="Q3" s="94">
        <v>412</v>
      </c>
      <c r="R3" s="94">
        <v>153</v>
      </c>
      <c r="S3" s="162">
        <f t="shared" si="4"/>
        <v>8.3705810646078835E-2</v>
      </c>
      <c r="T3" s="19">
        <f t="shared" si="5"/>
        <v>0.37135922330097088</v>
      </c>
    </row>
    <row r="4" spans="1:21" s="1" customFormat="1" ht="15" thickBot="1" x14ac:dyDescent="0.35">
      <c r="A4" s="43" t="s">
        <v>25</v>
      </c>
      <c r="B4" s="100">
        <v>1673</v>
      </c>
      <c r="C4" s="101"/>
      <c r="D4" s="116">
        <v>758</v>
      </c>
      <c r="E4" s="168">
        <f t="shared" si="6"/>
        <v>0.45307830245068736</v>
      </c>
      <c r="F4" s="163"/>
      <c r="G4" s="169">
        <v>617</v>
      </c>
      <c r="H4" s="165">
        <f t="shared" si="7"/>
        <v>0.36879856545128514</v>
      </c>
      <c r="I4" s="170"/>
      <c r="J4" s="169">
        <v>1</v>
      </c>
      <c r="K4" s="169">
        <v>521</v>
      </c>
      <c r="L4" s="101">
        <v>521</v>
      </c>
      <c r="M4" s="169"/>
      <c r="N4" s="169"/>
      <c r="O4" s="169">
        <f t="shared" si="2"/>
        <v>-520</v>
      </c>
      <c r="P4" s="170"/>
      <c r="Q4" s="95">
        <v>41</v>
      </c>
      <c r="R4" s="95">
        <v>29</v>
      </c>
      <c r="S4" s="168">
        <f t="shared" si="4"/>
        <v>2.4506873879258817E-2</v>
      </c>
      <c r="T4" s="16">
        <f t="shared" si="5"/>
        <v>0.70731707317073167</v>
      </c>
    </row>
    <row r="5" spans="1:21" s="107" customFormat="1" ht="15" thickBot="1" x14ac:dyDescent="0.35">
      <c r="A5" s="108" t="s">
        <v>63</v>
      </c>
      <c r="B5" s="112">
        <f>SUM(B6:B9)</f>
        <v>7423</v>
      </c>
      <c r="C5" s="113"/>
      <c r="D5" s="113">
        <f>SUM(D6:D9)</f>
        <v>5172</v>
      </c>
      <c r="E5" s="171">
        <f t="shared" si="6"/>
        <v>0.69675333423144281</v>
      </c>
      <c r="F5" s="172"/>
      <c r="G5" s="113">
        <f t="shared" ref="G5" si="8">SUM(G6:G9)</f>
        <v>5969</v>
      </c>
      <c r="H5" s="173">
        <f t="shared" si="7"/>
        <v>0.80412232251111415</v>
      </c>
      <c r="I5" s="174"/>
      <c r="J5" s="175">
        <f t="shared" ref="J5:L5" si="9">SUM(J6:J9)</f>
        <v>429</v>
      </c>
      <c r="K5" s="176">
        <f t="shared" si="9"/>
        <v>1780</v>
      </c>
      <c r="L5" s="177">
        <f t="shared" si="9"/>
        <v>1780</v>
      </c>
      <c r="M5" s="113"/>
      <c r="N5" s="113"/>
      <c r="O5" s="178">
        <f>SUM(J5-L5)</f>
        <v>-1351</v>
      </c>
      <c r="P5" s="174"/>
      <c r="Q5" s="111">
        <f t="shared" ref="Q5:R5" si="10">SUM(Q6:Q9)</f>
        <v>2414</v>
      </c>
      <c r="R5" s="111">
        <f t="shared" si="10"/>
        <v>1877</v>
      </c>
      <c r="S5" s="171">
        <f t="shared" si="4"/>
        <v>0.32520544254344602</v>
      </c>
      <c r="T5" s="106">
        <f t="shared" si="5"/>
        <v>0.77754763877381938</v>
      </c>
    </row>
    <row r="6" spans="1:21" x14ac:dyDescent="0.3">
      <c r="A6" s="44" t="s">
        <v>90</v>
      </c>
      <c r="B6" s="98">
        <v>4107</v>
      </c>
      <c r="C6" s="164"/>
      <c r="D6" s="164">
        <v>2765</v>
      </c>
      <c r="E6" s="162">
        <f t="shared" si="6"/>
        <v>0.67324080837594347</v>
      </c>
      <c r="F6" s="163"/>
      <c r="G6" s="164">
        <v>3464</v>
      </c>
      <c r="H6" s="179">
        <f t="shared" si="7"/>
        <v>0.84343803262722183</v>
      </c>
      <c r="I6" s="166"/>
      <c r="J6" s="164">
        <v>293</v>
      </c>
      <c r="K6" s="164">
        <v>753</v>
      </c>
      <c r="L6" s="164">
        <v>753</v>
      </c>
      <c r="M6" s="164"/>
      <c r="N6" s="164"/>
      <c r="O6" s="164">
        <f t="shared" ref="O6:O10" si="11">SUM(J6-L6)</f>
        <v>-460</v>
      </c>
      <c r="P6" s="166"/>
      <c r="Q6" s="94">
        <v>1483</v>
      </c>
      <c r="R6" s="94">
        <v>1183</v>
      </c>
      <c r="S6" s="162">
        <f t="shared" si="4"/>
        <v>0.36109082055028002</v>
      </c>
      <c r="T6" s="19">
        <f t="shared" si="5"/>
        <v>0.79770734996628456</v>
      </c>
    </row>
    <row r="7" spans="1:21" s="1" customFormat="1" x14ac:dyDescent="0.3">
      <c r="A7" s="14" t="s">
        <v>93</v>
      </c>
      <c r="B7" s="180">
        <v>755</v>
      </c>
      <c r="C7" s="181"/>
      <c r="D7" s="181">
        <v>365</v>
      </c>
      <c r="E7" s="182">
        <f t="shared" si="6"/>
        <v>0.48344370860927155</v>
      </c>
      <c r="F7" s="163"/>
      <c r="G7" s="181">
        <v>351</v>
      </c>
      <c r="H7" s="179">
        <f t="shared" si="7"/>
        <v>0.46490066225165561</v>
      </c>
      <c r="I7" s="183"/>
      <c r="J7" s="181">
        <v>20</v>
      </c>
      <c r="K7" s="181">
        <v>681</v>
      </c>
      <c r="L7" s="181">
        <v>681</v>
      </c>
      <c r="M7" s="181"/>
      <c r="N7" s="181"/>
      <c r="O7" s="181">
        <f t="shared" si="11"/>
        <v>-661</v>
      </c>
      <c r="P7" s="183"/>
      <c r="Q7" s="96">
        <v>292</v>
      </c>
      <c r="R7" s="96">
        <v>134</v>
      </c>
      <c r="S7" s="182">
        <f t="shared" si="4"/>
        <v>0.38675496688741723</v>
      </c>
      <c r="T7" s="7">
        <f t="shared" si="5"/>
        <v>0.4589041095890411</v>
      </c>
    </row>
    <row r="8" spans="1:21" s="1" customFormat="1" x14ac:dyDescent="0.3">
      <c r="A8" s="14" t="s">
        <v>91</v>
      </c>
      <c r="B8" s="180">
        <v>2094</v>
      </c>
      <c r="C8" s="181"/>
      <c r="D8" s="181">
        <v>1705</v>
      </c>
      <c r="E8" s="182">
        <f t="shared" si="6"/>
        <v>0.81423113658070678</v>
      </c>
      <c r="F8" s="163"/>
      <c r="G8" s="181">
        <v>1819</v>
      </c>
      <c r="H8" s="179">
        <f t="shared" si="7"/>
        <v>0.86867239732569246</v>
      </c>
      <c r="I8" s="183"/>
      <c r="J8" s="181">
        <v>113</v>
      </c>
      <c r="K8" s="181">
        <v>157</v>
      </c>
      <c r="L8" s="181">
        <v>157</v>
      </c>
      <c r="M8" s="181"/>
      <c r="N8" s="181"/>
      <c r="O8" s="181">
        <f t="shared" si="11"/>
        <v>-44</v>
      </c>
      <c r="P8" s="183"/>
      <c r="Q8" s="96">
        <v>603</v>
      </c>
      <c r="R8" s="96">
        <v>531</v>
      </c>
      <c r="S8" s="182">
        <f t="shared" si="4"/>
        <v>0.28796561604584525</v>
      </c>
      <c r="T8" s="7">
        <f t="shared" si="5"/>
        <v>0.88059701492537312</v>
      </c>
    </row>
    <row r="9" spans="1:21" s="1" customFormat="1" ht="15" thickBot="1" x14ac:dyDescent="0.35">
      <c r="A9" s="45" t="s">
        <v>92</v>
      </c>
      <c r="B9" s="100">
        <v>467</v>
      </c>
      <c r="C9" s="169"/>
      <c r="D9" s="169">
        <v>337</v>
      </c>
      <c r="E9" s="168">
        <f t="shared" si="6"/>
        <v>0.72162740899357602</v>
      </c>
      <c r="F9" s="163"/>
      <c r="G9" s="169">
        <v>335</v>
      </c>
      <c r="H9" s="179">
        <f t="shared" si="7"/>
        <v>0.71734475374732332</v>
      </c>
      <c r="I9" s="170"/>
      <c r="J9" s="169">
        <v>3</v>
      </c>
      <c r="K9" s="181">
        <v>189</v>
      </c>
      <c r="L9" s="169">
        <v>189</v>
      </c>
      <c r="M9" s="169"/>
      <c r="N9" s="169"/>
      <c r="O9" s="169">
        <f t="shared" si="11"/>
        <v>-186</v>
      </c>
      <c r="P9" s="170"/>
      <c r="Q9" s="95">
        <v>36</v>
      </c>
      <c r="R9" s="95">
        <v>29</v>
      </c>
      <c r="S9" s="168">
        <f t="shared" si="4"/>
        <v>7.7087794432548179E-2</v>
      </c>
      <c r="T9" s="16">
        <f t="shared" si="5"/>
        <v>0.80555555555555558</v>
      </c>
    </row>
    <row r="10" spans="1:21" s="107" customFormat="1" ht="15" thickBot="1" x14ac:dyDescent="0.35">
      <c r="A10" s="108" t="s">
        <v>23</v>
      </c>
      <c r="B10" s="112">
        <v>1505</v>
      </c>
      <c r="C10" s="113"/>
      <c r="D10" s="113">
        <v>975</v>
      </c>
      <c r="E10" s="32">
        <f t="shared" si="6"/>
        <v>0.64784053156146182</v>
      </c>
      <c r="F10" s="21"/>
      <c r="G10" s="33">
        <v>826</v>
      </c>
      <c r="H10" s="109">
        <f t="shared" si="7"/>
        <v>0.5488372093023256</v>
      </c>
      <c r="I10" s="104"/>
      <c r="J10" s="33">
        <v>88</v>
      </c>
      <c r="K10" s="114">
        <v>6</v>
      </c>
      <c r="L10" s="31">
        <v>6</v>
      </c>
      <c r="M10" s="33"/>
      <c r="N10" s="33"/>
      <c r="O10" s="33">
        <f t="shared" si="11"/>
        <v>82</v>
      </c>
      <c r="P10" s="104"/>
      <c r="Q10" s="111">
        <v>387</v>
      </c>
      <c r="R10" s="111">
        <v>317</v>
      </c>
      <c r="S10" s="32">
        <f>SUM(Q10/B10)</f>
        <v>0.25714285714285712</v>
      </c>
      <c r="T10" s="106">
        <f>SUM(R10/Q10)</f>
        <v>0.81912144702842382</v>
      </c>
    </row>
    <row r="11" spans="1:21" x14ac:dyDescent="0.3">
      <c r="A11" s="152"/>
    </row>
    <row r="12" spans="1:21" x14ac:dyDescent="0.3">
      <c r="A12" s="1"/>
      <c r="B12" s="153"/>
      <c r="C12" s="1"/>
      <c r="E12" s="1"/>
      <c r="H12"/>
      <c r="I12"/>
      <c r="K12"/>
      <c r="L12"/>
      <c r="N12"/>
      <c r="P12"/>
    </row>
    <row r="13" spans="1:21" x14ac:dyDescent="0.3">
      <c r="K13"/>
      <c r="L13"/>
      <c r="N13"/>
      <c r="P13"/>
    </row>
    <row r="14" spans="1:21" x14ac:dyDescent="0.3">
      <c r="K14"/>
      <c r="L14"/>
      <c r="N14"/>
      <c r="P14"/>
    </row>
    <row r="15" spans="1:21" x14ac:dyDescent="0.3">
      <c r="K15"/>
      <c r="L15"/>
      <c r="N15"/>
      <c r="P15"/>
    </row>
    <row r="16" spans="1:21" x14ac:dyDescent="0.3">
      <c r="K16"/>
      <c r="L16"/>
      <c r="N16"/>
      <c r="P16"/>
    </row>
    <row r="20" spans="1:16" x14ac:dyDescent="0.3">
      <c r="B20" s="91"/>
    </row>
    <row r="24" spans="1:16" x14ac:dyDescent="0.3">
      <c r="A24" s="88"/>
      <c r="B24"/>
      <c r="C24" s="1"/>
      <c r="E24" s="1"/>
      <c r="H24"/>
      <c r="I24"/>
      <c r="J24" s="1"/>
      <c r="L24"/>
      <c r="M24" s="1"/>
      <c r="N24"/>
      <c r="O24" s="1"/>
      <c r="P24"/>
    </row>
    <row r="25" spans="1:16" x14ac:dyDescent="0.3">
      <c r="A25" s="88"/>
      <c r="B25"/>
      <c r="C25" s="1"/>
      <c r="E25" s="1"/>
      <c r="H25"/>
      <c r="I25"/>
      <c r="J25" s="1"/>
      <c r="L25"/>
      <c r="M25" s="1"/>
      <c r="N25"/>
      <c r="O25" s="1"/>
      <c r="P25"/>
    </row>
    <row r="26" spans="1:16" x14ac:dyDescent="0.3">
      <c r="A26" s="88"/>
      <c r="B26"/>
      <c r="C26" s="1"/>
      <c r="E26" s="1"/>
      <c r="H26"/>
      <c r="I26"/>
      <c r="J26" s="1"/>
      <c r="L26"/>
      <c r="M26" s="1"/>
      <c r="N26"/>
      <c r="O26" s="1"/>
      <c r="P26"/>
    </row>
    <row r="27" spans="1:16" x14ac:dyDescent="0.3">
      <c r="A27" s="89"/>
      <c r="B27"/>
      <c r="C27" s="1"/>
      <c r="E27" s="1"/>
      <c r="H27"/>
      <c r="I27"/>
    </row>
    <row r="28" spans="1:16" x14ac:dyDescent="0.3">
      <c r="A28" s="89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"/>
  <sheetViews>
    <sheetView workbookViewId="0">
      <pane xSplit="1" topLeftCell="B1" activePane="topRight" state="frozen"/>
      <selection pane="topRight" activeCell="C13" sqref="C13"/>
    </sheetView>
  </sheetViews>
  <sheetFormatPr baseColWidth="10" defaultRowHeight="14.4" x14ac:dyDescent="0.3"/>
  <cols>
    <col min="1" max="1" width="30" style="1" customWidth="1"/>
    <col min="2" max="4" width="14.33203125" style="1" customWidth="1"/>
    <col min="5" max="5" width="13.5546875" style="1" customWidth="1"/>
    <col min="6" max="6" width="1.33203125" style="1" customWidth="1"/>
    <col min="7" max="7" width="10" style="1" customWidth="1"/>
    <col min="8" max="10" width="11.5546875" style="1"/>
    <col min="11" max="11" width="1.33203125" style="1" customWidth="1"/>
    <col min="12" max="12" width="10" style="1" customWidth="1"/>
    <col min="13" max="15" width="11.5546875" style="1"/>
    <col min="16" max="16" width="1.21875" style="1" customWidth="1"/>
    <col min="21" max="16384" width="11.5546875" style="1"/>
  </cols>
  <sheetData>
    <row r="1" spans="1:16" ht="70.8" customHeight="1" thickBot="1" x14ac:dyDescent="0.35">
      <c r="B1" s="53" t="s">
        <v>129</v>
      </c>
      <c r="C1" s="53" t="s">
        <v>146</v>
      </c>
      <c r="D1" s="184" t="s">
        <v>147</v>
      </c>
      <c r="E1" s="53" t="s">
        <v>130</v>
      </c>
      <c r="F1" s="8"/>
      <c r="G1" s="54" t="s">
        <v>139</v>
      </c>
      <c r="H1" s="54" t="s">
        <v>140</v>
      </c>
      <c r="I1" s="53" t="s">
        <v>142</v>
      </c>
      <c r="J1" s="184" t="s">
        <v>141</v>
      </c>
      <c r="K1" s="8"/>
      <c r="L1" s="54" t="s">
        <v>127</v>
      </c>
      <c r="M1" s="54" t="s">
        <v>116</v>
      </c>
      <c r="N1" s="53" t="s">
        <v>143</v>
      </c>
      <c r="O1" s="184" t="s">
        <v>128</v>
      </c>
      <c r="P1" s="8"/>
    </row>
    <row r="2" spans="1:16" s="107" customFormat="1" ht="15" thickBot="1" x14ac:dyDescent="0.35">
      <c r="A2" s="119" t="s">
        <v>121</v>
      </c>
      <c r="B2" s="118">
        <f>SUM(B3:B9)</f>
        <v>11611</v>
      </c>
      <c r="C2" s="118">
        <v>3301</v>
      </c>
      <c r="D2" s="192">
        <f>SUM(C2/B2)</f>
        <v>0.28429937128584964</v>
      </c>
      <c r="E2" s="118">
        <f>SUM(E3:E9)</f>
        <v>1237</v>
      </c>
      <c r="F2" s="41"/>
      <c r="G2" s="34">
        <v>212</v>
      </c>
      <c r="H2" s="34">
        <v>2236</v>
      </c>
      <c r="I2" s="34">
        <v>729</v>
      </c>
      <c r="J2" s="185">
        <f>SUM(I2/H2)</f>
        <v>0.32602862254025045</v>
      </c>
      <c r="K2" s="41"/>
      <c r="L2" s="34">
        <f>SUM(L3:L9)</f>
        <v>195</v>
      </c>
      <c r="M2" s="34">
        <f>SUM(M3:M9)</f>
        <v>1772</v>
      </c>
      <c r="N2" s="34">
        <v>702</v>
      </c>
      <c r="O2" s="185">
        <f>SUM(N2/M2)</f>
        <v>0.39616252821670428</v>
      </c>
      <c r="P2" s="41"/>
    </row>
    <row r="3" spans="1:16" x14ac:dyDescent="0.3">
      <c r="A3" s="2" t="s">
        <v>126</v>
      </c>
      <c r="B3" s="120">
        <v>516</v>
      </c>
      <c r="C3" s="120">
        <v>160</v>
      </c>
      <c r="D3" s="193">
        <f t="shared" ref="D3:D9" si="0">SUM(C3/B3)</f>
        <v>0.31007751937984496</v>
      </c>
      <c r="E3" s="120">
        <v>48</v>
      </c>
      <c r="F3" s="123"/>
      <c r="G3" s="125">
        <v>5</v>
      </c>
      <c r="H3" s="125">
        <v>25</v>
      </c>
      <c r="I3" s="125">
        <v>17</v>
      </c>
      <c r="J3" s="186">
        <f t="shared" ref="J3:J7" si="1">SUM(I3/H3)</f>
        <v>0.68</v>
      </c>
      <c r="K3" s="123"/>
      <c r="L3" s="125">
        <v>16</v>
      </c>
      <c r="M3" s="125">
        <v>124</v>
      </c>
      <c r="N3" s="125">
        <v>9</v>
      </c>
      <c r="O3" s="186"/>
      <c r="P3" s="123"/>
    </row>
    <row r="4" spans="1:16" x14ac:dyDescent="0.3">
      <c r="A4" s="2" t="s">
        <v>123</v>
      </c>
      <c r="B4" s="120">
        <v>361</v>
      </c>
      <c r="C4" s="120">
        <v>101</v>
      </c>
      <c r="D4" s="193">
        <f t="shared" si="0"/>
        <v>0.27977839335180055</v>
      </c>
      <c r="E4" s="120">
        <v>32</v>
      </c>
      <c r="F4" s="123"/>
      <c r="G4" s="125">
        <v>9</v>
      </c>
      <c r="H4" s="125">
        <v>132</v>
      </c>
      <c r="I4" s="125">
        <v>34</v>
      </c>
      <c r="J4" s="186">
        <f t="shared" si="1"/>
        <v>0.25757575757575757</v>
      </c>
      <c r="K4" s="123"/>
      <c r="L4" s="125">
        <v>1</v>
      </c>
      <c r="M4" s="125">
        <v>2</v>
      </c>
      <c r="N4" s="125">
        <v>25</v>
      </c>
      <c r="O4" s="186"/>
      <c r="P4" s="123"/>
    </row>
    <row r="5" spans="1:16" x14ac:dyDescent="0.3">
      <c r="A5" s="2" t="s">
        <v>124</v>
      </c>
      <c r="B5" s="120">
        <v>1935</v>
      </c>
      <c r="C5" s="120">
        <v>899</v>
      </c>
      <c r="D5" s="193">
        <f t="shared" si="0"/>
        <v>0.46459948320413436</v>
      </c>
      <c r="E5" s="120">
        <v>195</v>
      </c>
      <c r="F5" s="123"/>
      <c r="G5" s="125">
        <v>21</v>
      </c>
      <c r="H5" s="125">
        <v>262</v>
      </c>
      <c r="I5" s="125">
        <v>202</v>
      </c>
      <c r="J5" s="186">
        <f t="shared" si="1"/>
        <v>0.77099236641221369</v>
      </c>
      <c r="K5" s="123"/>
      <c r="L5" s="125">
        <v>40</v>
      </c>
      <c r="M5" s="125">
        <v>438</v>
      </c>
      <c r="N5" s="125">
        <v>240</v>
      </c>
      <c r="O5" s="186">
        <f>SUM(N5/M5)</f>
        <v>0.54794520547945202</v>
      </c>
      <c r="P5" s="123"/>
    </row>
    <row r="6" spans="1:16" x14ac:dyDescent="0.3">
      <c r="A6" s="10" t="s">
        <v>125</v>
      </c>
      <c r="B6" s="120">
        <v>7347</v>
      </c>
      <c r="C6" s="120">
        <v>1743</v>
      </c>
      <c r="D6" s="193">
        <f t="shared" si="0"/>
        <v>0.23723968966925277</v>
      </c>
      <c r="E6" s="120">
        <v>808</v>
      </c>
      <c r="F6" s="123"/>
      <c r="G6" s="125">
        <v>170</v>
      </c>
      <c r="H6" s="125">
        <v>1781</v>
      </c>
      <c r="I6" s="125">
        <v>382</v>
      </c>
      <c r="J6" s="186">
        <f t="shared" si="1"/>
        <v>0.21448624368332397</v>
      </c>
      <c r="K6" s="123"/>
      <c r="L6" s="125">
        <v>122</v>
      </c>
      <c r="M6" s="125">
        <v>1083</v>
      </c>
      <c r="N6" s="125">
        <v>371</v>
      </c>
      <c r="O6" s="186">
        <f>SUM(N6/M6)</f>
        <v>0.34256694367497692</v>
      </c>
      <c r="P6" s="123"/>
    </row>
    <row r="7" spans="1:16" x14ac:dyDescent="0.3">
      <c r="A7" s="2" t="s">
        <v>22</v>
      </c>
      <c r="B7" s="120">
        <v>737</v>
      </c>
      <c r="C7" s="120">
        <v>152</v>
      </c>
      <c r="D7" s="193">
        <f t="shared" si="0"/>
        <v>0.2062415196743555</v>
      </c>
      <c r="E7" s="120">
        <v>103</v>
      </c>
      <c r="F7" s="123"/>
      <c r="G7" s="125">
        <v>5</v>
      </c>
      <c r="H7" s="125">
        <v>25</v>
      </c>
      <c r="I7" s="125">
        <v>46</v>
      </c>
      <c r="J7" s="186">
        <f t="shared" si="1"/>
        <v>1.84</v>
      </c>
      <c r="K7" s="123"/>
      <c r="L7" s="125">
        <v>16</v>
      </c>
      <c r="M7" s="125">
        <v>125</v>
      </c>
      <c r="N7" s="125">
        <v>22</v>
      </c>
      <c r="O7" s="186">
        <f>SUM(N7/M7)</f>
        <v>0.17599999999999999</v>
      </c>
      <c r="P7" s="123"/>
    </row>
    <row r="8" spans="1:16" x14ac:dyDescent="0.3">
      <c r="A8" s="27" t="s">
        <v>122</v>
      </c>
      <c r="B8" s="120">
        <v>122</v>
      </c>
      <c r="C8" s="120">
        <v>5</v>
      </c>
      <c r="D8" s="193">
        <f t="shared" si="0"/>
        <v>4.0983606557377046E-2</v>
      </c>
      <c r="E8" s="120">
        <v>24</v>
      </c>
      <c r="F8" s="123"/>
      <c r="G8" s="121">
        <v>0</v>
      </c>
      <c r="H8" s="121">
        <v>0</v>
      </c>
      <c r="I8" s="121">
        <v>4</v>
      </c>
      <c r="J8" s="187"/>
      <c r="K8" s="123"/>
      <c r="L8" s="121"/>
      <c r="M8" s="121"/>
      <c r="N8" s="121">
        <v>1</v>
      </c>
      <c r="O8" s="187"/>
      <c r="P8" s="123"/>
    </row>
    <row r="9" spans="1:16" x14ac:dyDescent="0.3">
      <c r="A9" s="2" t="s">
        <v>9</v>
      </c>
      <c r="B9" s="120">
        <v>593</v>
      </c>
      <c r="C9" s="120">
        <v>61</v>
      </c>
      <c r="D9" s="193">
        <f t="shared" si="0"/>
        <v>0.10286677908937605</v>
      </c>
      <c r="E9" s="120">
        <v>27</v>
      </c>
      <c r="F9" s="123"/>
      <c r="G9" s="125">
        <f ca="1">SUM(G3:G9)</f>
        <v>0</v>
      </c>
      <c r="H9" s="125">
        <v>0</v>
      </c>
      <c r="I9" s="125">
        <v>0</v>
      </c>
      <c r="J9" s="186"/>
      <c r="K9" s="123"/>
      <c r="L9" s="125"/>
      <c r="M9" s="125"/>
      <c r="N9" s="125">
        <v>2</v>
      </c>
      <c r="O9" s="186"/>
      <c r="P9" s="123"/>
    </row>
    <row r="10" spans="1:16" x14ac:dyDescent="0.3">
      <c r="C10" s="11"/>
      <c r="D10" s="11"/>
      <c r="G10" s="11"/>
      <c r="H10" s="11"/>
      <c r="I10" s="11"/>
      <c r="N10" s="11"/>
    </row>
    <row r="11" spans="1:16" x14ac:dyDescent="0.3">
      <c r="H11" s="11"/>
      <c r="M11" s="11"/>
    </row>
    <row r="12" spans="1:16" x14ac:dyDescent="0.3">
      <c r="C12" s="191"/>
      <c r="D12" s="191"/>
    </row>
    <row r="13" spans="1:16" x14ac:dyDescent="0.3">
      <c r="G13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workbookViewId="0">
      <selection activeCell="F24" sqref="F24:H30"/>
    </sheetView>
  </sheetViews>
  <sheetFormatPr baseColWidth="10" defaultRowHeight="14.4" x14ac:dyDescent="0.3"/>
  <cols>
    <col min="1" max="1" width="16.77734375" customWidth="1"/>
  </cols>
  <sheetData>
    <row r="1" spans="1:3" ht="43.2" x14ac:dyDescent="0.3">
      <c r="A1" s="1"/>
      <c r="B1" s="53" t="s">
        <v>0</v>
      </c>
      <c r="C1" s="53" t="s">
        <v>1</v>
      </c>
    </row>
    <row r="2" spans="1:3" x14ac:dyDescent="0.3">
      <c r="A2" s="2" t="s">
        <v>131</v>
      </c>
      <c r="B2" s="158">
        <v>6595</v>
      </c>
      <c r="C2" s="158">
        <v>2009</v>
      </c>
    </row>
    <row r="3" spans="1:3" x14ac:dyDescent="0.3">
      <c r="A3" s="2" t="s">
        <v>132</v>
      </c>
      <c r="B3" s="158">
        <v>7423</v>
      </c>
      <c r="C3" s="158">
        <v>5172</v>
      </c>
    </row>
    <row r="4" spans="1:3" x14ac:dyDescent="0.3">
      <c r="A4" s="2" t="s">
        <v>133</v>
      </c>
      <c r="B4" s="6">
        <f>'[2]Fictions A'!B2</f>
        <v>64080</v>
      </c>
      <c r="C4" s="6">
        <f>'[2]Fictions A'!C2</f>
        <v>35906</v>
      </c>
    </row>
    <row r="5" spans="1:3" x14ac:dyDescent="0.3">
      <c r="A5" s="2" t="s">
        <v>134</v>
      </c>
      <c r="B5" s="6">
        <f>'[2]Doc A'!B2</f>
        <v>35474</v>
      </c>
      <c r="C5" s="6">
        <f>'[2]Doc A'!D2</f>
        <v>12112</v>
      </c>
    </row>
    <row r="6" spans="1:3" x14ac:dyDescent="0.3">
      <c r="A6" s="2" t="s">
        <v>135</v>
      </c>
      <c r="B6" s="6">
        <f>'[2]Fictions J'!B2</f>
        <v>55999</v>
      </c>
      <c r="C6" s="6">
        <f>'[2]Fictions J'!D2</f>
        <v>36760</v>
      </c>
    </row>
    <row r="7" spans="1:3" ht="15" thickBot="1" x14ac:dyDescent="0.35">
      <c r="A7" s="2" t="s">
        <v>136</v>
      </c>
      <c r="B7" s="6">
        <f>'[2]Doc J'!B2</f>
        <v>14429</v>
      </c>
      <c r="C7" s="6">
        <f>'[2]Doc J'!D2</f>
        <v>10075</v>
      </c>
    </row>
    <row r="8" spans="1:3" ht="15" thickBot="1" x14ac:dyDescent="0.35">
      <c r="A8" s="188" t="s">
        <v>137</v>
      </c>
      <c r="B8" s="189">
        <v>11612</v>
      </c>
      <c r="C8" s="189">
        <v>3301</v>
      </c>
    </row>
    <row r="13" spans="1:3" ht="43.2" x14ac:dyDescent="0.3">
      <c r="A13" s="1"/>
      <c r="B13" s="55" t="s">
        <v>2</v>
      </c>
      <c r="C13" s="55" t="s">
        <v>60</v>
      </c>
    </row>
    <row r="14" spans="1:3" x14ac:dyDescent="0.3">
      <c r="A14" s="2" t="s">
        <v>131</v>
      </c>
      <c r="B14" s="159">
        <v>6.8688400303260039E-2</v>
      </c>
      <c r="C14" s="159">
        <v>0.40176600441501104</v>
      </c>
    </row>
    <row r="15" spans="1:3" x14ac:dyDescent="0.3">
      <c r="A15" s="2" t="s">
        <v>132</v>
      </c>
      <c r="B15" s="159">
        <v>0.32520544254344602</v>
      </c>
      <c r="C15" s="159">
        <v>0.77754763877381938</v>
      </c>
    </row>
    <row r="16" spans="1:3" x14ac:dyDescent="0.3">
      <c r="A16" s="2" t="s">
        <v>133</v>
      </c>
      <c r="B16" s="7">
        <v>0.23622034956304619</v>
      </c>
      <c r="C16" s="156">
        <v>0.85783180286714678</v>
      </c>
    </row>
    <row r="17" spans="1:8" x14ac:dyDescent="0.3">
      <c r="A17" s="2" t="s">
        <v>134</v>
      </c>
      <c r="B17" s="7">
        <v>0.15366183683824772</v>
      </c>
      <c r="C17" s="7">
        <v>0.60044028618602097</v>
      </c>
    </row>
    <row r="18" spans="1:8" x14ac:dyDescent="0.3">
      <c r="A18" s="2" t="s">
        <v>135</v>
      </c>
      <c r="B18" s="7">
        <v>0.26586189039089986</v>
      </c>
      <c r="C18" s="7">
        <v>0.87405964535196135</v>
      </c>
    </row>
    <row r="19" spans="1:8" x14ac:dyDescent="0.3">
      <c r="A19" s="18" t="s">
        <v>136</v>
      </c>
      <c r="B19" s="7">
        <v>0.23376533370295932</v>
      </c>
      <c r="C19" s="7">
        <v>0.68366439371479393</v>
      </c>
    </row>
    <row r="24" spans="1:8" ht="43.2" x14ac:dyDescent="0.3">
      <c r="A24" s="1"/>
      <c r="B24" s="53" t="s">
        <v>138</v>
      </c>
      <c r="C24" s="53" t="s">
        <v>144</v>
      </c>
      <c r="D24" s="53" t="s">
        <v>145</v>
      </c>
      <c r="F24" s="1"/>
      <c r="G24" s="53" t="s">
        <v>144</v>
      </c>
      <c r="H24" s="53" t="s">
        <v>145</v>
      </c>
    </row>
    <row r="25" spans="1:8" x14ac:dyDescent="0.3">
      <c r="A25" s="2" t="s">
        <v>131</v>
      </c>
      <c r="B25" s="158">
        <v>6595</v>
      </c>
      <c r="C25" s="158">
        <v>453</v>
      </c>
      <c r="D25" s="15">
        <v>6142</v>
      </c>
      <c r="F25" s="2" t="s">
        <v>131</v>
      </c>
      <c r="G25" s="158">
        <v>453</v>
      </c>
      <c r="H25" s="15">
        <v>6142</v>
      </c>
    </row>
    <row r="26" spans="1:8" x14ac:dyDescent="0.3">
      <c r="A26" s="2" t="s">
        <v>132</v>
      </c>
      <c r="B26" s="158">
        <v>7423</v>
      </c>
      <c r="C26" s="158">
        <v>2414</v>
      </c>
      <c r="D26" s="15">
        <v>5009</v>
      </c>
      <c r="F26" s="2" t="s">
        <v>132</v>
      </c>
      <c r="G26" s="158">
        <v>2414</v>
      </c>
      <c r="H26" s="15">
        <v>5009</v>
      </c>
    </row>
    <row r="27" spans="1:8" x14ac:dyDescent="0.3">
      <c r="A27" s="2" t="s">
        <v>133</v>
      </c>
      <c r="B27" s="6">
        <v>64080</v>
      </c>
      <c r="C27" s="6">
        <v>15137</v>
      </c>
      <c r="D27" s="15">
        <v>48943</v>
      </c>
      <c r="F27" s="2" t="s">
        <v>133</v>
      </c>
      <c r="G27" s="6">
        <v>15137</v>
      </c>
      <c r="H27" s="15">
        <v>48943</v>
      </c>
    </row>
    <row r="28" spans="1:8" x14ac:dyDescent="0.3">
      <c r="A28" s="2" t="s">
        <v>134</v>
      </c>
      <c r="B28" s="6">
        <v>35474</v>
      </c>
      <c r="C28" s="6">
        <v>5451</v>
      </c>
      <c r="D28" s="15">
        <v>30023</v>
      </c>
      <c r="F28" s="2" t="s">
        <v>134</v>
      </c>
      <c r="G28" s="6">
        <v>5451</v>
      </c>
      <c r="H28" s="15">
        <v>30023</v>
      </c>
    </row>
    <row r="29" spans="1:8" x14ac:dyDescent="0.3">
      <c r="A29" s="2" t="s">
        <v>135</v>
      </c>
      <c r="B29" s="6">
        <v>55999</v>
      </c>
      <c r="C29" s="6">
        <v>14890</v>
      </c>
      <c r="D29" s="15">
        <v>41109</v>
      </c>
      <c r="F29" s="2" t="s">
        <v>135</v>
      </c>
      <c r="G29" s="6">
        <v>14890</v>
      </c>
      <c r="H29" s="15">
        <v>14109</v>
      </c>
    </row>
    <row r="30" spans="1:8" x14ac:dyDescent="0.3">
      <c r="A30" s="18" t="s">
        <v>136</v>
      </c>
      <c r="B30" s="6">
        <v>14429</v>
      </c>
      <c r="C30" s="6">
        <v>3373</v>
      </c>
      <c r="D30" s="15">
        <v>11056</v>
      </c>
      <c r="F30" s="18" t="s">
        <v>136</v>
      </c>
      <c r="G30" s="6">
        <v>3373</v>
      </c>
      <c r="H30" s="15">
        <v>11056</v>
      </c>
    </row>
    <row r="34" spans="1:3" ht="43.2" x14ac:dyDescent="0.3">
      <c r="B34" s="53" t="s">
        <v>1</v>
      </c>
      <c r="C34" s="53" t="s">
        <v>61</v>
      </c>
    </row>
    <row r="35" spans="1:3" x14ac:dyDescent="0.3">
      <c r="A35" s="2" t="s">
        <v>131</v>
      </c>
      <c r="B35" s="158">
        <v>2009</v>
      </c>
      <c r="C35" s="158">
        <v>182</v>
      </c>
    </row>
    <row r="36" spans="1:3" x14ac:dyDescent="0.3">
      <c r="A36" s="2" t="s">
        <v>132</v>
      </c>
      <c r="B36" s="158">
        <v>5172</v>
      </c>
      <c r="C36" s="158">
        <v>1877</v>
      </c>
    </row>
    <row r="37" spans="1:3" x14ac:dyDescent="0.3">
      <c r="A37" s="2" t="s">
        <v>133</v>
      </c>
      <c r="B37" s="6">
        <v>35906</v>
      </c>
      <c r="C37" s="6">
        <v>12985</v>
      </c>
    </row>
    <row r="38" spans="1:3" x14ac:dyDescent="0.3">
      <c r="A38" s="2" t="s">
        <v>134</v>
      </c>
      <c r="B38" s="6">
        <v>12112</v>
      </c>
      <c r="C38" s="6">
        <v>3273</v>
      </c>
    </row>
    <row r="39" spans="1:3" x14ac:dyDescent="0.3">
      <c r="A39" s="2" t="s">
        <v>135</v>
      </c>
      <c r="B39" s="6">
        <v>36760</v>
      </c>
      <c r="C39" s="6">
        <v>12033</v>
      </c>
    </row>
    <row r="40" spans="1:3" x14ac:dyDescent="0.3">
      <c r="A40" s="18" t="s">
        <v>136</v>
      </c>
      <c r="B40" s="6">
        <v>10075</v>
      </c>
      <c r="C40" s="6">
        <v>2306</v>
      </c>
    </row>
    <row r="41" spans="1:3" x14ac:dyDescent="0.3">
      <c r="A41" s="67"/>
    </row>
    <row r="43" spans="1:3" ht="43.2" x14ac:dyDescent="0.3">
      <c r="A43" s="1"/>
      <c r="B43" s="55" t="s">
        <v>2</v>
      </c>
      <c r="C43" s="190" t="s">
        <v>69</v>
      </c>
    </row>
    <row r="44" spans="1:3" x14ac:dyDescent="0.3">
      <c r="A44" s="2" t="s">
        <v>131</v>
      </c>
      <c r="B44" s="159">
        <v>6.8688400303260039E-2</v>
      </c>
      <c r="C44" s="182">
        <v>0.30462471569370736</v>
      </c>
    </row>
    <row r="45" spans="1:3" x14ac:dyDescent="0.3">
      <c r="A45" s="2" t="s">
        <v>132</v>
      </c>
      <c r="B45" s="159">
        <v>0.32520544254344602</v>
      </c>
      <c r="C45" s="182">
        <v>0.69675333423144281</v>
      </c>
    </row>
    <row r="46" spans="1:3" x14ac:dyDescent="0.3">
      <c r="A46" s="2" t="s">
        <v>133</v>
      </c>
      <c r="B46" s="7">
        <v>0.23622034956304619</v>
      </c>
      <c r="C46" s="7">
        <v>0.56033083645443194</v>
      </c>
    </row>
    <row r="47" spans="1:3" x14ac:dyDescent="0.3">
      <c r="A47" s="2" t="s">
        <v>134</v>
      </c>
      <c r="B47" s="7">
        <v>0.15366183683824772</v>
      </c>
      <c r="C47" s="7">
        <v>0.34143316231606247</v>
      </c>
    </row>
    <row r="48" spans="1:3" x14ac:dyDescent="0.3">
      <c r="A48" s="2" t="s">
        <v>135</v>
      </c>
      <c r="B48" s="7">
        <v>0.26589760531438061</v>
      </c>
      <c r="C48" s="7">
        <v>0.656440293576671</v>
      </c>
    </row>
    <row r="49" spans="1:3" x14ac:dyDescent="0.3">
      <c r="A49" s="18" t="s">
        <v>136</v>
      </c>
      <c r="B49" s="7">
        <v>0.23376533370295932</v>
      </c>
      <c r="C49" s="7">
        <v>0.69824658673504747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Synthèse_20240301</vt:lpstr>
      <vt:lpstr>Fictions A</vt:lpstr>
      <vt:lpstr>Doc A</vt:lpstr>
      <vt:lpstr>Fictions J</vt:lpstr>
      <vt:lpstr>Doc J</vt:lpstr>
      <vt:lpstr>CD-DVD</vt:lpstr>
      <vt:lpstr>Livres N</vt:lpstr>
      <vt:lpstr>docs de travail</vt:lpstr>
    </vt:vector>
  </TitlesOfParts>
  <Company>Conseil Départemental de la 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CURCHOD HELENE</dc:creator>
  <cp:lastModifiedBy>MENEUR VERONIQUE</cp:lastModifiedBy>
  <cp:lastPrinted>2024-03-11T13:50:02Z</cp:lastPrinted>
  <dcterms:created xsi:type="dcterms:W3CDTF">2021-12-08T07:19:39Z</dcterms:created>
  <dcterms:modified xsi:type="dcterms:W3CDTF">2024-04-04T13:38:16Z</dcterms:modified>
</cp:coreProperties>
</file>