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DCCJS\BDM\Intra_bdp\06_Collections\02_Budgets et marches\2024\"/>
    </mc:Choice>
  </mc:AlternateContent>
  <xr:revisionPtr revIDLastSave="0" documentId="13_ncr:1_{22F1D0C7-E093-441F-9E84-61DB4C4F2539}" xr6:coauthVersionLast="47" xr6:coauthVersionMax="47" xr10:uidLastSave="{00000000-0000-0000-0000-000000000000}"/>
  <bookViews>
    <workbookView xWindow="-108" yWindow="-108" windowWidth="23256" windowHeight="12456" tabRatio="950" firstSheet="1" activeTab="4" xr2:uid="{00000000-000D-0000-FFFF-FFFF00000000}"/>
  </bookViews>
  <sheets>
    <sheet name="Calendrier" sheetId="16" r:id="rId1"/>
    <sheet name="Général" sheetId="1" r:id="rId2"/>
    <sheet name="Lot 1" sheetId="2" r:id="rId3"/>
    <sheet name="Lot 2" sheetId="18" r:id="rId4"/>
    <sheet name="Lot 3" sheetId="4" r:id="rId5"/>
    <sheet name="Lot 4" sheetId="5" r:id="rId6"/>
    <sheet name="Lot 5 &amp; 6" sheetId="6" r:id="rId7"/>
    <sheet name="Lot 7" sheetId="15" r:id="rId8"/>
    <sheet name="DVD &amp; Livres lus" sheetId="12" r:id="rId9"/>
    <sheet name="PNB &amp; ebooks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H38" i="18"/>
  <c r="B22" i="2"/>
  <c r="B38" i="1"/>
  <c r="B55" i="1"/>
  <c r="B34" i="18"/>
  <c r="F24" i="2"/>
  <c r="F25" i="2" s="1"/>
  <c r="N24" i="5"/>
  <c r="N25" i="5" s="1"/>
  <c r="M24" i="5"/>
  <c r="M25" i="5" s="1"/>
  <c r="L24" i="5"/>
  <c r="L25" i="5" s="1"/>
  <c r="K24" i="5"/>
  <c r="K25" i="5" s="1"/>
  <c r="J24" i="5"/>
  <c r="J25" i="5" s="1"/>
  <c r="I24" i="5"/>
  <c r="I25" i="5" s="1"/>
  <c r="H24" i="5"/>
  <c r="H25" i="5" s="1"/>
  <c r="G24" i="5"/>
  <c r="G25" i="5" s="1"/>
  <c r="G24" i="2"/>
  <c r="G25" i="2" s="1"/>
  <c r="B14" i="1"/>
  <c r="O7" i="4"/>
  <c r="N7" i="4"/>
  <c r="M7" i="4"/>
  <c r="L7" i="4"/>
  <c r="K7" i="4"/>
  <c r="J7" i="4"/>
  <c r="I7" i="4"/>
  <c r="G7" i="4"/>
  <c r="F7" i="4"/>
  <c r="E7" i="4"/>
  <c r="Q7" i="4" l="1"/>
  <c r="F36" i="18"/>
  <c r="F24" i="5"/>
  <c r="F25" i="5" s="1"/>
  <c r="E24" i="5"/>
  <c r="E25" i="5" s="1"/>
  <c r="E10" i="16"/>
  <c r="E9" i="16"/>
  <c r="P25" i="5" l="1"/>
  <c r="N24" i="2"/>
  <c r="N25" i="2" s="1"/>
  <c r="M24" i="2"/>
  <c r="M25" i="2" s="1"/>
  <c r="P26" i="2"/>
  <c r="Q26" i="2" s="1"/>
  <c r="Q38" i="18"/>
  <c r="H36" i="18" l="1"/>
  <c r="H37" i="18" s="1"/>
  <c r="Q6" i="4" l="1"/>
  <c r="R6" i="4" s="1"/>
  <c r="P6" i="5" l="1"/>
  <c r="P7" i="5"/>
  <c r="P8" i="5"/>
  <c r="P9" i="5"/>
  <c r="P10" i="5"/>
  <c r="P11" i="5"/>
  <c r="P12" i="5"/>
  <c r="P13" i="5"/>
  <c r="P14" i="5"/>
  <c r="P15" i="5"/>
  <c r="P16" i="5"/>
  <c r="P17" i="5"/>
  <c r="P18" i="5"/>
  <c r="P5" i="5"/>
  <c r="H24" i="2" l="1"/>
  <c r="H25" i="2" s="1"/>
  <c r="I24" i="2"/>
  <c r="I25" i="2" s="1"/>
  <c r="J24" i="2"/>
  <c r="J25" i="2" s="1"/>
  <c r="K24" i="2"/>
  <c r="K25" i="2" s="1"/>
  <c r="L24" i="2"/>
  <c r="L25" i="2" s="1"/>
  <c r="P10" i="2"/>
  <c r="Q10" i="2" s="1"/>
  <c r="P9" i="2"/>
  <c r="P24" i="2" l="1"/>
  <c r="Q24" i="2" s="1"/>
  <c r="P18" i="15" l="1"/>
  <c r="P13" i="15"/>
  <c r="Q13" i="15" s="1"/>
  <c r="P8" i="15"/>
  <c r="D37" i="1" l="1"/>
  <c r="Q18" i="15"/>
  <c r="D36" i="1"/>
  <c r="Q8" i="15"/>
  <c r="Q19" i="14"/>
  <c r="D8" i="1" s="1"/>
  <c r="Q17" i="14"/>
  <c r="Q16" i="14"/>
  <c r="Q9" i="14"/>
  <c r="D5" i="1" s="1"/>
  <c r="Q7" i="14"/>
  <c r="Q6" i="14"/>
  <c r="P19" i="12"/>
  <c r="D7" i="1" s="1"/>
  <c r="P17" i="12"/>
  <c r="P16" i="12"/>
  <c r="P9" i="12"/>
  <c r="P7" i="12"/>
  <c r="B21" i="15"/>
  <c r="P16" i="15"/>
  <c r="P15" i="15"/>
  <c r="P11" i="15"/>
  <c r="P10" i="15"/>
  <c r="P6" i="15"/>
  <c r="C36" i="1" s="1"/>
  <c r="P5" i="15"/>
  <c r="P19" i="6"/>
  <c r="P17" i="6"/>
  <c r="Q17" i="6" s="1"/>
  <c r="P16" i="6"/>
  <c r="P9" i="6"/>
  <c r="P7" i="6"/>
  <c r="Q7" i="6" s="1"/>
  <c r="P6" i="6"/>
  <c r="P26" i="5"/>
  <c r="P24" i="5"/>
  <c r="Q24" i="5" s="1"/>
  <c r="P23" i="5"/>
  <c r="Q8" i="4"/>
  <c r="C32" i="1"/>
  <c r="Q5" i="4"/>
  <c r="D24" i="1"/>
  <c r="F37" i="18"/>
  <c r="G36" i="18"/>
  <c r="G37" i="18" s="1"/>
  <c r="I36" i="18"/>
  <c r="I37" i="18" s="1"/>
  <c r="J37" i="18"/>
  <c r="K36" i="18"/>
  <c r="K37" i="18" s="1"/>
  <c r="L36" i="18"/>
  <c r="L37" i="18" s="1"/>
  <c r="M36" i="18"/>
  <c r="M37" i="18" s="1"/>
  <c r="N36" i="18"/>
  <c r="N37" i="18" s="1"/>
  <c r="E36" i="18"/>
  <c r="E37" i="18" s="1"/>
  <c r="F35" i="18"/>
  <c r="G35" i="18"/>
  <c r="H35" i="18"/>
  <c r="I35" i="18"/>
  <c r="J35" i="18"/>
  <c r="K35" i="18"/>
  <c r="L35" i="18"/>
  <c r="M35" i="18"/>
  <c r="N35" i="18"/>
  <c r="E35" i="18"/>
  <c r="Q30" i="18"/>
  <c r="R30" i="18" s="1"/>
  <c r="Q29" i="18"/>
  <c r="Q26" i="18"/>
  <c r="C30" i="1" s="1"/>
  <c r="Q25" i="18"/>
  <c r="Q21" i="18"/>
  <c r="Q22" i="18"/>
  <c r="C29" i="1" s="1"/>
  <c r="Q18" i="18"/>
  <c r="R18" i="18" s="1"/>
  <c r="Q17" i="18"/>
  <c r="Q14" i="18"/>
  <c r="C27" i="1" s="1"/>
  <c r="Q13" i="18"/>
  <c r="Q10" i="18"/>
  <c r="C26" i="1" s="1"/>
  <c r="Q9" i="18"/>
  <c r="Q6" i="18"/>
  <c r="R6" i="18" s="1"/>
  <c r="Q5" i="18"/>
  <c r="P5" i="2"/>
  <c r="P6" i="2"/>
  <c r="C21" i="1" s="1"/>
  <c r="P13" i="2"/>
  <c r="P17" i="2"/>
  <c r="P18" i="2"/>
  <c r="Q18" i="2" s="1"/>
  <c r="D20" i="1"/>
  <c r="E5" i="16"/>
  <c r="E6" i="16"/>
  <c r="E7" i="16"/>
  <c r="E8" i="16"/>
  <c r="E4" i="16"/>
  <c r="D4" i="1" l="1"/>
  <c r="D14" i="1" s="1"/>
  <c r="Q9" i="12"/>
  <c r="R17" i="14"/>
  <c r="C8" i="1"/>
  <c r="Q7" i="12"/>
  <c r="C4" i="1"/>
  <c r="R7" i="14"/>
  <c r="C5" i="1"/>
  <c r="Q17" i="12"/>
  <c r="C7" i="1"/>
  <c r="Q11" i="15"/>
  <c r="C37" i="1"/>
  <c r="R19" i="14"/>
  <c r="D34" i="1"/>
  <c r="Q9" i="6"/>
  <c r="Q19" i="12"/>
  <c r="Q37" i="18"/>
  <c r="D35" i="1"/>
  <c r="Q19" i="6"/>
  <c r="D32" i="1"/>
  <c r="R8" i="4"/>
  <c r="D33" i="1"/>
  <c r="Q26" i="5"/>
  <c r="R9" i="14"/>
  <c r="R10" i="18"/>
  <c r="C35" i="1"/>
  <c r="R38" i="18"/>
  <c r="R22" i="18"/>
  <c r="C31" i="1"/>
  <c r="C23" i="1"/>
  <c r="C33" i="1"/>
  <c r="C34" i="1"/>
  <c r="Q6" i="15"/>
  <c r="Q16" i="15"/>
  <c r="R26" i="18"/>
  <c r="C28" i="1"/>
  <c r="R14" i="18"/>
  <c r="Q36" i="18"/>
  <c r="C24" i="1" s="1"/>
  <c r="C25" i="1"/>
  <c r="Q6" i="2"/>
  <c r="Q35" i="18"/>
  <c r="E12" i="16"/>
  <c r="E11" i="16"/>
  <c r="E13" i="16"/>
  <c r="C14" i="1" l="1"/>
  <c r="R36" i="18"/>
  <c r="P14" i="2" l="1"/>
  <c r="C22" i="1" s="1"/>
  <c r="Q14" i="2" l="1"/>
  <c r="C20" i="1" l="1"/>
  <c r="P23" i="2" l="1"/>
  <c r="C38" i="1" l="1"/>
  <c r="D38" i="1" l="1"/>
</calcChain>
</file>

<file path=xl/sharedStrings.xml><?xml version="1.0" encoding="utf-8"?>
<sst xmlns="http://schemas.openxmlformats.org/spreadsheetml/2006/main" count="358" uniqueCount="105">
  <si>
    <t>Segmentation</t>
  </si>
  <si>
    <t>DVD</t>
  </si>
  <si>
    <t>Livres lus</t>
  </si>
  <si>
    <t>Numérique livres sur liseuses</t>
  </si>
  <si>
    <t>TOTAL</t>
  </si>
  <si>
    <t>Lot 1- Fiction adultes</t>
  </si>
  <si>
    <t>Lot 2- Documentaires adultes</t>
  </si>
  <si>
    <t>Lot 3- Jeunesse</t>
  </si>
  <si>
    <t>Lot 4- BD</t>
  </si>
  <si>
    <t>Lot 5- Fonds local</t>
  </si>
  <si>
    <t>Lot 6- Livres en langues étrangères</t>
  </si>
  <si>
    <t>Lot 7- Livres en larges caractères</t>
  </si>
  <si>
    <t>Budget alloué</t>
  </si>
  <si>
    <t>RP/RS</t>
  </si>
  <si>
    <t>Romans</t>
  </si>
  <si>
    <t>Alloué</t>
  </si>
  <si>
    <t>octobre</t>
  </si>
  <si>
    <t>prévisionnel</t>
  </si>
  <si>
    <t>commandé</t>
  </si>
  <si>
    <t>facturé</t>
  </si>
  <si>
    <t>Reste à dépenser</t>
  </si>
  <si>
    <t>Total</t>
  </si>
  <si>
    <t>400-800</t>
  </si>
  <si>
    <t>500-600</t>
  </si>
  <si>
    <t>Jeunesse</t>
  </si>
  <si>
    <t>Large vision</t>
  </si>
  <si>
    <t>Prévisionnel</t>
  </si>
  <si>
    <t>Facturé</t>
  </si>
  <si>
    <t>Commandé</t>
  </si>
  <si>
    <t>PNB</t>
  </si>
  <si>
    <t>Juin</t>
  </si>
  <si>
    <t>Janvier</t>
  </si>
  <si>
    <t>Février</t>
  </si>
  <si>
    <t>Mars</t>
  </si>
  <si>
    <t>Avril</t>
  </si>
  <si>
    <t>Mai</t>
  </si>
  <si>
    <t>Novembre</t>
  </si>
  <si>
    <t>Octobre</t>
  </si>
  <si>
    <t>Ressources numériques Arte VOD</t>
  </si>
  <si>
    <t>Ressources numériques Toutapprendre</t>
  </si>
  <si>
    <t>Ressources numériques PNB</t>
  </si>
  <si>
    <t>Clôture paniers</t>
  </si>
  <si>
    <t>Commandes (à partir du)</t>
  </si>
  <si>
    <t>Collections adaptées</t>
  </si>
  <si>
    <t>Poésie-Théâtre (800)</t>
  </si>
  <si>
    <t>000-300</t>
  </si>
  <si>
    <t>Fonds pro</t>
  </si>
  <si>
    <t>biographies</t>
  </si>
  <si>
    <t>Juillet</t>
  </si>
  <si>
    <t>date livraison max</t>
  </si>
  <si>
    <t>Remarques</t>
  </si>
  <si>
    <t>Poésie
Théâtre</t>
  </si>
  <si>
    <t>EBOOKS</t>
  </si>
  <si>
    <t xml:space="preserve">FONCTIONNEMENT - ligne 6065 </t>
  </si>
  <si>
    <t>Budget commandé</t>
  </si>
  <si>
    <t>Budget facturé</t>
  </si>
  <si>
    <t>non livrés</t>
  </si>
  <si>
    <t>Ressources numériques Cafeyn</t>
  </si>
  <si>
    <t>Septembre</t>
  </si>
  <si>
    <t>Non livrés</t>
  </si>
  <si>
    <t xml:space="preserve">Total du lot </t>
  </si>
  <si>
    <t>LOT 1 : FICTION ADULTE</t>
  </si>
  <si>
    <t>000 -&gt; 300</t>
  </si>
  <si>
    <t>400 ; 800</t>
  </si>
  <si>
    <t>500 -&gt; 600</t>
  </si>
  <si>
    <t>Bio</t>
  </si>
  <si>
    <t>LOT 3 : LIVRES JEUNESSE</t>
  </si>
  <si>
    <t>LOT 4 : Bandes dessinées</t>
  </si>
  <si>
    <t>BD</t>
  </si>
  <si>
    <t>LOT 6 : LANGUES ETRANGERES</t>
  </si>
  <si>
    <t>LOT 5 : FONDS LOCAL</t>
  </si>
  <si>
    <t>Langues étrangères</t>
  </si>
  <si>
    <t>LOT 7 : COLLECTIONS ADAPTEES</t>
  </si>
  <si>
    <t>LIVRES LUS</t>
  </si>
  <si>
    <t>Ebooks</t>
  </si>
  <si>
    <t>LOT 2 : DOCUMENTAIRES Adultes</t>
  </si>
  <si>
    <t>RS</t>
  </si>
  <si>
    <t>Rp</t>
  </si>
  <si>
    <t>BD enfants</t>
  </si>
  <si>
    <t>Mangas adultes</t>
  </si>
  <si>
    <t>Mangas enfants</t>
  </si>
  <si>
    <t>BD adultes</t>
  </si>
  <si>
    <t>Recommande</t>
  </si>
  <si>
    <t>elec</t>
  </si>
  <si>
    <t>,</t>
  </si>
  <si>
    <t>Lire Autrement</t>
  </si>
  <si>
    <t>FAL</t>
  </si>
  <si>
    <t>BD Valise</t>
  </si>
  <si>
    <t>dh</t>
  </si>
  <si>
    <t>Picking</t>
  </si>
  <si>
    <t>Décembre</t>
  </si>
  <si>
    <t xml:space="preserve">2024 - Calendrier des commandes </t>
  </si>
  <si>
    <t>Vacs scolaires du 21/10 au 01/11/24</t>
  </si>
  <si>
    <t>Vacs scolaires du 22/04 au 05/05/24 et le 10/05</t>
  </si>
  <si>
    <t>Vacs scolaires du 26/02 au 10/03</t>
  </si>
  <si>
    <t>Agnès</t>
  </si>
  <si>
    <t>INVESTISSEMENT - Ligne 2188</t>
  </si>
  <si>
    <t>Dilicom / PNB</t>
  </si>
  <si>
    <t>BibliOdyssée (Mobidys)</t>
  </si>
  <si>
    <t>Périodiques</t>
  </si>
  <si>
    <t>Définir un budget fonds pro pour 2025</t>
  </si>
  <si>
    <t xml:space="preserve">Relecture panier 
</t>
  </si>
  <si>
    <t>panier Oct</t>
  </si>
  <si>
    <t>fonds pro (avril/oct)</t>
  </si>
  <si>
    <t>Fonds local (Mars / Sept)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</si>
</sst>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63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333333"/>
      <name val="Arial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3BBB4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1" xfId="0" applyFont="1" applyFill="1" applyBorder="1"/>
    <xf numFmtId="44" fontId="0" fillId="0" borderId="0" xfId="0" applyNumberFormat="1"/>
    <xf numFmtId="0" fontId="0" fillId="0" borderId="0" xfId="0" applyBorder="1"/>
    <xf numFmtId="44" fontId="0" fillId="0" borderId="0" xfId="1" applyFont="1" applyBorder="1"/>
    <xf numFmtId="44" fontId="0" fillId="0" borderId="0" xfId="0" applyNumberFormat="1" applyBorder="1"/>
    <xf numFmtId="0" fontId="0" fillId="0" borderId="1" xfId="0" applyBorder="1"/>
    <xf numFmtId="16" fontId="0" fillId="0" borderId="1" xfId="0" applyNumberFormat="1" applyBorder="1"/>
    <xf numFmtId="0" fontId="0" fillId="3" borderId="1" xfId="0" applyFill="1" applyBorder="1" applyAlignment="1">
      <alignment horizontal="center" vertical="center" wrapText="1"/>
    </xf>
    <xf numFmtId="0" fontId="4" fillId="2" borderId="1" xfId="0" applyFont="1" applyFill="1" applyBorder="1"/>
    <xf numFmtId="44" fontId="6" fillId="0" borderId="1" xfId="1" applyFont="1" applyBorder="1"/>
    <xf numFmtId="0" fontId="7" fillId="0" borderId="1" xfId="0" applyFont="1" applyBorder="1" applyAlignment="1">
      <alignment horizontal="right"/>
    </xf>
    <xf numFmtId="44" fontId="5" fillId="0" borderId="1" xfId="1" applyFont="1" applyBorder="1"/>
    <xf numFmtId="0" fontId="4" fillId="0" borderId="1" xfId="0" applyFont="1" applyBorder="1"/>
    <xf numFmtId="44" fontId="5" fillId="2" borderId="1" xfId="0" applyNumberFormat="1" applyFont="1" applyFill="1" applyBorder="1"/>
    <xf numFmtId="0" fontId="3" fillId="0" borderId="1" xfId="0" applyFont="1" applyBorder="1"/>
    <xf numFmtId="0" fontId="7" fillId="0" borderId="4" xfId="0" applyFont="1" applyFill="1" applyBorder="1"/>
    <xf numFmtId="0" fontId="0" fillId="0" borderId="0" xfId="0" applyFill="1"/>
    <xf numFmtId="16" fontId="0" fillId="0" borderId="1" xfId="0" applyNumberFormat="1" applyFill="1" applyBorder="1"/>
    <xf numFmtId="16" fontId="0" fillId="0" borderId="1" xfId="0" applyNumberFormat="1" applyFill="1" applyBorder="1" applyAlignment="1">
      <alignment horizontal="right"/>
    </xf>
    <xf numFmtId="0" fontId="2" fillId="7" borderId="3" xfId="0" applyFont="1" applyFill="1" applyBorder="1" applyAlignment="1">
      <alignment horizontal="center"/>
    </xf>
    <xf numFmtId="0" fontId="4" fillId="8" borderId="1" xfId="0" applyFont="1" applyFill="1" applyBorder="1"/>
    <xf numFmtId="4" fontId="0" fillId="0" borderId="1" xfId="1" applyNumberFormat="1" applyFont="1" applyBorder="1"/>
    <xf numFmtId="4" fontId="1" fillId="0" borderId="1" xfId="1" applyNumberFormat="1" applyFont="1" applyBorder="1"/>
    <xf numFmtId="4" fontId="0" fillId="0" borderId="1" xfId="0" applyNumberFormat="1" applyBorder="1"/>
    <xf numFmtId="4" fontId="0" fillId="8" borderId="1" xfId="1" applyNumberFormat="1" applyFont="1" applyFill="1" applyBorder="1"/>
    <xf numFmtId="0" fontId="8" fillId="0" borderId="0" xfId="0" applyFont="1"/>
    <xf numFmtId="0" fontId="8" fillId="4" borderId="0" xfId="0" applyFont="1" applyFill="1"/>
    <xf numFmtId="0" fontId="8" fillId="0" borderId="1" xfId="0" applyFont="1" applyBorder="1"/>
    <xf numFmtId="4" fontId="8" fillId="0" borderId="1" xfId="1" applyNumberFormat="1" applyFont="1" applyBorder="1"/>
    <xf numFmtId="4" fontId="8" fillId="5" borderId="1" xfId="1" applyNumberFormat="1" applyFont="1" applyFill="1" applyBorder="1"/>
    <xf numFmtId="4" fontId="10" fillId="5" borderId="1" xfId="0" applyNumberFormat="1" applyFont="1" applyFill="1" applyBorder="1"/>
    <xf numFmtId="4" fontId="8" fillId="6" borderId="1" xfId="1" applyNumberFormat="1" applyFont="1" applyFill="1" applyBorder="1"/>
    <xf numFmtId="4" fontId="8" fillId="4" borderId="0" xfId="0" applyNumberFormat="1" applyFont="1" applyFill="1" applyAlignment="1">
      <alignment vertical="center"/>
    </xf>
    <xf numFmtId="4" fontId="8" fillId="4" borderId="0" xfId="0" applyNumberFormat="1" applyFont="1" applyFill="1"/>
    <xf numFmtId="0" fontId="8" fillId="0" borderId="1" xfId="0" applyFont="1" applyFill="1" applyBorder="1"/>
    <xf numFmtId="4" fontId="8" fillId="0" borderId="1" xfId="0" applyNumberFormat="1" applyFont="1" applyBorder="1"/>
    <xf numFmtId="4" fontId="8" fillId="5" borderId="1" xfId="0" applyNumberFormat="1" applyFont="1" applyFill="1" applyBorder="1"/>
    <xf numFmtId="0" fontId="8" fillId="0" borderId="1" xfId="0" applyFont="1" applyFill="1" applyBorder="1" applyAlignment="1">
      <alignment wrapText="1"/>
    </xf>
    <xf numFmtId="44" fontId="8" fillId="0" borderId="0" xfId="0" applyNumberFormat="1" applyFont="1"/>
    <xf numFmtId="0" fontId="8" fillId="0" borderId="0" xfId="0" applyFont="1" applyFill="1"/>
    <xf numFmtId="4" fontId="8" fillId="0" borderId="0" xfId="0" applyNumberFormat="1" applyFont="1" applyFill="1"/>
    <xf numFmtId="0" fontId="8" fillId="7" borderId="1" xfId="0" applyFont="1" applyFill="1" applyBorder="1"/>
    <xf numFmtId="0" fontId="10" fillId="8" borderId="1" xfId="0" applyFont="1" applyFill="1" applyBorder="1"/>
    <xf numFmtId="0" fontId="10" fillId="8" borderId="6" xfId="0" applyFont="1" applyFill="1" applyBorder="1" applyAlignment="1">
      <alignment horizontal="center"/>
    </xf>
    <xf numFmtId="44" fontId="8" fillId="0" borderId="1" xfId="1" applyFont="1" applyBorder="1"/>
    <xf numFmtId="0" fontId="10" fillId="0" borderId="1" xfId="0" applyFont="1" applyFill="1" applyBorder="1"/>
    <xf numFmtId="4" fontId="10" fillId="6" borderId="1" xfId="1" applyNumberFormat="1" applyFont="1" applyFill="1" applyBorder="1"/>
    <xf numFmtId="4" fontId="8" fillId="6" borderId="1" xfId="0" applyNumberFormat="1" applyFont="1" applyFill="1" applyBorder="1"/>
    <xf numFmtId="0" fontId="11" fillId="0" borderId="0" xfId="0" applyFont="1"/>
    <xf numFmtId="4" fontId="10" fillId="8" borderId="1" xfId="0" applyNumberFormat="1" applyFont="1" applyFill="1" applyBorder="1" applyAlignment="1">
      <alignment horizontal="center"/>
    </xf>
    <xf numFmtId="0" fontId="10" fillId="0" borderId="1" xfId="0" applyFont="1" applyBorder="1"/>
    <xf numFmtId="4" fontId="10" fillId="5" borderId="1" xfId="1" applyNumberFormat="1" applyFont="1" applyFill="1" applyBorder="1"/>
    <xf numFmtId="0" fontId="9" fillId="9" borderId="0" xfId="0" applyFont="1" applyFill="1" applyBorder="1" applyAlignment="1">
      <alignment horizontal="center" vertical="center" wrapText="1"/>
    </xf>
    <xf numFmtId="16" fontId="0" fillId="0" borderId="0" xfId="0" applyNumberFormat="1"/>
    <xf numFmtId="9" fontId="8" fillId="0" borderId="0" xfId="2" applyFont="1"/>
    <xf numFmtId="4" fontId="14" fillId="5" borderId="4" xfId="1" applyNumberFormat="1" applyFont="1" applyFill="1" applyBorder="1"/>
    <xf numFmtId="44" fontId="13" fillId="0" borderId="0" xfId="0" applyNumberFormat="1" applyFont="1" applyBorder="1"/>
    <xf numFmtId="44" fontId="8" fillId="10" borderId="8" xfId="1" applyFont="1" applyFill="1" applyBorder="1"/>
    <xf numFmtId="0" fontId="0" fillId="0" borderId="8" xfId="0" applyBorder="1"/>
    <xf numFmtId="0" fontId="8" fillId="7" borderId="0" xfId="0" applyFont="1" applyFill="1" applyBorder="1"/>
    <xf numFmtId="4" fontId="8" fillId="0" borderId="0" xfId="1" applyNumberFormat="1" applyFont="1" applyBorder="1"/>
    <xf numFmtId="4" fontId="8" fillId="5" borderId="0" xfId="1" applyNumberFormat="1" applyFont="1" applyFill="1" applyBorder="1"/>
    <xf numFmtId="4" fontId="8" fillId="6" borderId="0" xfId="1" applyNumberFormat="1" applyFont="1" applyFill="1" applyBorder="1"/>
    <xf numFmtId="4" fontId="8" fillId="0" borderId="0" xfId="0" applyNumberFormat="1" applyFont="1" applyBorder="1"/>
    <xf numFmtId="4" fontId="10" fillId="5" borderId="0" xfId="0" applyNumberFormat="1" applyFont="1" applyFill="1" applyBorder="1"/>
    <xf numFmtId="4" fontId="10" fillId="6" borderId="0" xfId="1" applyNumberFormat="1" applyFont="1" applyFill="1" applyBorder="1"/>
    <xf numFmtId="0" fontId="15" fillId="0" borderId="0" xfId="0" applyFont="1"/>
    <xf numFmtId="16" fontId="0" fillId="11" borderId="1" xfId="0" applyNumberFormat="1" applyFill="1" applyBorder="1"/>
    <xf numFmtId="0" fontId="0" fillId="11" borderId="0" xfId="0" applyFill="1" applyAlignment="1">
      <alignment horizontal="center"/>
    </xf>
    <xf numFmtId="4" fontId="16" fillId="6" borderId="1" xfId="1" applyNumberFormat="1" applyFont="1" applyFill="1" applyBorder="1"/>
    <xf numFmtId="4" fontId="10" fillId="8" borderId="1" xfId="1" applyNumberFormat="1" applyFont="1" applyFill="1" applyBorder="1"/>
    <xf numFmtId="0" fontId="8" fillId="0" borderId="4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9" xfId="0" applyFont="1" applyFill="1" applyBorder="1"/>
    <xf numFmtId="4" fontId="8" fillId="0" borderId="10" xfId="0" applyNumberFormat="1" applyFont="1" applyFill="1" applyBorder="1"/>
    <xf numFmtId="4" fontId="8" fillId="0" borderId="11" xfId="0" applyNumberFormat="1" applyFont="1" applyFill="1" applyBorder="1"/>
    <xf numFmtId="0" fontId="2" fillId="0" borderId="0" xfId="0" applyFont="1" applyFill="1" applyBorder="1" applyAlignment="1">
      <alignment horizontal="center"/>
    </xf>
    <xf numFmtId="4" fontId="17" fillId="5" borderId="1" xfId="1" applyNumberFormat="1" applyFont="1" applyFill="1" applyBorder="1"/>
    <xf numFmtId="4" fontId="14" fillId="0" borderId="0" xfId="0" applyNumberFormat="1" applyFont="1" applyFill="1"/>
    <xf numFmtId="0" fontId="0" fillId="0" borderId="0" xfId="0" applyFont="1"/>
    <xf numFmtId="0" fontId="3" fillId="12" borderId="1" xfId="0" applyFont="1" applyFill="1" applyBorder="1"/>
    <xf numFmtId="164" fontId="2" fillId="7" borderId="3" xfId="0" applyNumberFormat="1" applyFont="1" applyFill="1" applyBorder="1" applyAlignment="1">
      <alignment horizontal="center"/>
    </xf>
    <xf numFmtId="164" fontId="0" fillId="0" borderId="1" xfId="1" applyNumberFormat="1" applyFont="1" applyBorder="1"/>
    <xf numFmtId="164" fontId="1" fillId="0" borderId="1" xfId="1" applyNumberFormat="1" applyFont="1" applyBorder="1"/>
    <xf numFmtId="164" fontId="1" fillId="0" borderId="4" xfId="1" applyNumberFormat="1" applyFont="1" applyFill="1" applyBorder="1"/>
    <xf numFmtId="164" fontId="5" fillId="8" borderId="1" xfId="1" applyNumberFormat="1" applyFont="1" applyFill="1" applyBorder="1"/>
    <xf numFmtId="164" fontId="0" fillId="0" borderId="0" xfId="0" applyNumberFormat="1"/>
    <xf numFmtId="164" fontId="5" fillId="0" borderId="1" xfId="1" applyNumberFormat="1" applyFont="1" applyBorder="1"/>
    <xf numFmtId="164" fontId="6" fillId="0" borderId="1" xfId="1" applyNumberFormat="1" applyFont="1" applyBorder="1"/>
    <xf numFmtId="164" fontId="5" fillId="2" borderId="1" xfId="0" applyNumberFormat="1" applyFont="1" applyFill="1" applyBorder="1"/>
    <xf numFmtId="4" fontId="0" fillId="0" borderId="0" xfId="0" applyNumberFormat="1"/>
    <xf numFmtId="164" fontId="0" fillId="0" borderId="1" xfId="0" applyNumberFormat="1" applyBorder="1" applyAlignment="1">
      <alignment horizontal="right"/>
    </xf>
    <xf numFmtId="0" fontId="18" fillId="0" borderId="4" xfId="0" applyFont="1" applyFill="1" applyBorder="1"/>
    <xf numFmtId="0" fontId="12" fillId="0" borderId="0" xfId="0" applyFont="1" applyAlignment="1">
      <alignment horizontal="center"/>
    </xf>
    <xf numFmtId="4" fontId="8" fillId="0" borderId="3" xfId="1" applyNumberFormat="1" applyFont="1" applyBorder="1" applyAlignment="1">
      <alignment horizontal="center" vertical="center"/>
    </xf>
    <xf numFmtId="4" fontId="8" fillId="0" borderId="4" xfId="1" applyNumberFormat="1" applyFont="1" applyBorder="1" applyAlignment="1">
      <alignment horizontal="center" vertical="center"/>
    </xf>
    <xf numFmtId="4" fontId="8" fillId="0" borderId="5" xfId="1" applyNumberFormat="1" applyFont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CCCC"/>
      <color rgb="FF3BBB41"/>
      <color rgb="FF6DD172"/>
      <color rgb="FFFFCC00"/>
      <color rgb="FFFF99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workbookViewId="0">
      <selection activeCell="C23" sqref="C23"/>
    </sheetView>
  </sheetViews>
  <sheetFormatPr baseColWidth="10" defaultRowHeight="14.4" x14ac:dyDescent="0.3"/>
  <cols>
    <col min="2" max="2" width="18.88671875" customWidth="1"/>
    <col min="3" max="3" width="21.44140625" customWidth="1"/>
    <col min="4" max="4" width="22.6640625" customWidth="1"/>
    <col min="5" max="5" width="19.6640625" customWidth="1"/>
    <col min="6" max="6" width="40.6640625" customWidth="1"/>
  </cols>
  <sheetData>
    <row r="1" spans="1:6" x14ac:dyDescent="0.3">
      <c r="A1" t="s">
        <v>91</v>
      </c>
    </row>
    <row r="3" spans="1:6" ht="28.8" x14ac:dyDescent="0.3">
      <c r="A3" s="6"/>
      <c r="B3" s="8" t="s">
        <v>41</v>
      </c>
      <c r="C3" s="8" t="s">
        <v>101</v>
      </c>
      <c r="D3" s="8" t="s">
        <v>42</v>
      </c>
      <c r="E3" s="8" t="s">
        <v>49</v>
      </c>
      <c r="F3" s="8" t="s">
        <v>50</v>
      </c>
    </row>
    <row r="4" spans="1:6" x14ac:dyDescent="0.3">
      <c r="A4" s="6" t="s">
        <v>31</v>
      </c>
      <c r="B4" s="7">
        <v>45303</v>
      </c>
      <c r="C4" s="7">
        <v>44576</v>
      </c>
      <c r="D4" s="68">
        <v>44579</v>
      </c>
      <c r="E4" s="7">
        <f>D4+15</f>
        <v>44594</v>
      </c>
      <c r="F4" s="7"/>
    </row>
    <row r="5" spans="1:6" x14ac:dyDescent="0.3">
      <c r="A5" s="6" t="s">
        <v>32</v>
      </c>
      <c r="B5" s="7">
        <v>44598</v>
      </c>
      <c r="C5" s="7">
        <v>44599</v>
      </c>
      <c r="D5" s="68">
        <v>44604</v>
      </c>
      <c r="E5" s="7">
        <f t="shared" ref="E5:E8" si="0">D5+15</f>
        <v>44619</v>
      </c>
      <c r="F5" s="7" t="s">
        <v>94</v>
      </c>
    </row>
    <row r="6" spans="1:6" x14ac:dyDescent="0.3">
      <c r="A6" s="6" t="s">
        <v>33</v>
      </c>
      <c r="B6" s="7">
        <v>44625</v>
      </c>
      <c r="C6" s="7">
        <v>44628</v>
      </c>
      <c r="D6" s="68">
        <v>44631</v>
      </c>
      <c r="E6" s="7">
        <f t="shared" si="0"/>
        <v>44646</v>
      </c>
      <c r="F6" s="7"/>
    </row>
    <row r="7" spans="1:6" x14ac:dyDescent="0.3">
      <c r="A7" s="6" t="s">
        <v>34</v>
      </c>
      <c r="B7" s="54">
        <v>45025</v>
      </c>
      <c r="C7" s="7">
        <v>45028</v>
      </c>
      <c r="D7" s="68">
        <v>45033</v>
      </c>
      <c r="E7" s="7">
        <f t="shared" si="0"/>
        <v>45048</v>
      </c>
      <c r="F7" s="7" t="s">
        <v>93</v>
      </c>
    </row>
    <row r="8" spans="1:6" x14ac:dyDescent="0.3">
      <c r="A8" s="6" t="s">
        <v>35</v>
      </c>
      <c r="B8" s="7">
        <v>45052</v>
      </c>
      <c r="C8" s="7">
        <v>45053</v>
      </c>
      <c r="D8" s="68">
        <v>45059</v>
      </c>
      <c r="E8" s="7">
        <f t="shared" si="0"/>
        <v>45074</v>
      </c>
      <c r="F8" s="7"/>
    </row>
    <row r="9" spans="1:6" x14ac:dyDescent="0.3">
      <c r="A9" s="6" t="s">
        <v>30</v>
      </c>
      <c r="B9" s="7">
        <v>44716</v>
      </c>
      <c r="C9" s="7">
        <v>44717</v>
      </c>
      <c r="D9" s="68">
        <v>44722</v>
      </c>
      <c r="E9" s="7">
        <f>D9+14</f>
        <v>44736</v>
      </c>
      <c r="F9" s="7"/>
    </row>
    <row r="10" spans="1:6" x14ac:dyDescent="0.3">
      <c r="A10" s="6" t="s">
        <v>48</v>
      </c>
      <c r="B10" s="7">
        <v>44744</v>
      </c>
      <c r="C10" s="7">
        <v>44745</v>
      </c>
      <c r="D10" s="68">
        <v>44750</v>
      </c>
      <c r="E10" s="7">
        <f>D10+14</f>
        <v>44764</v>
      </c>
      <c r="F10" s="7"/>
    </row>
    <row r="11" spans="1:6" x14ac:dyDescent="0.3">
      <c r="A11" s="6" t="s">
        <v>58</v>
      </c>
      <c r="B11" s="7">
        <v>44799</v>
      </c>
      <c r="C11" s="7">
        <v>44800</v>
      </c>
      <c r="D11" s="68">
        <v>44801</v>
      </c>
      <c r="E11" s="7">
        <f>D11+21</f>
        <v>44822</v>
      </c>
      <c r="F11" s="7"/>
    </row>
    <row r="12" spans="1:6" x14ac:dyDescent="0.3">
      <c r="A12" s="6" t="s">
        <v>37</v>
      </c>
      <c r="B12" s="18">
        <v>44828</v>
      </c>
      <c r="C12" s="18">
        <v>44829</v>
      </c>
      <c r="D12" s="68">
        <v>44834</v>
      </c>
      <c r="E12" s="7">
        <f>D12+21</f>
        <v>44855</v>
      </c>
      <c r="F12" s="7"/>
    </row>
    <row r="13" spans="1:6" x14ac:dyDescent="0.3">
      <c r="A13" s="6" t="s">
        <v>36</v>
      </c>
      <c r="B13" s="18">
        <v>44857</v>
      </c>
      <c r="C13" s="19">
        <v>44858</v>
      </c>
      <c r="D13" s="68">
        <v>45593</v>
      </c>
      <c r="E13" s="7">
        <f>D13+21</f>
        <v>45614</v>
      </c>
      <c r="F13" s="7" t="s">
        <v>92</v>
      </c>
    </row>
    <row r="14" spans="1:6" x14ac:dyDescent="0.3">
      <c r="D14" s="69" t="s">
        <v>95</v>
      </c>
    </row>
    <row r="16" spans="1:6" x14ac:dyDescent="0.3">
      <c r="C16" s="54"/>
      <c r="D16" s="54"/>
    </row>
    <row r="17" spans="2:4" x14ac:dyDescent="0.3">
      <c r="B17" s="54"/>
      <c r="C17" s="54"/>
      <c r="D17" s="5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22"/>
  <sheetViews>
    <sheetView zoomScale="80" zoomScaleNormal="80" workbookViewId="0">
      <selection activeCell="I25" sqref="I25"/>
    </sheetView>
  </sheetViews>
  <sheetFormatPr baseColWidth="10" defaultRowHeight="14.4" x14ac:dyDescent="0.3"/>
  <cols>
    <col min="2" max="2" width="13.109375" customWidth="1"/>
    <col min="3" max="3" width="6.109375" customWidth="1"/>
    <col min="4" max="4" width="14.109375" customWidth="1"/>
    <col min="16" max="16" width="6.6640625" customWidth="1"/>
    <col min="17" max="17" width="15.88671875" customWidth="1"/>
    <col min="18" max="18" width="18.33203125" customWidth="1"/>
  </cols>
  <sheetData>
    <row r="1" spans="1:18" x14ac:dyDescent="0.3">
      <c r="J1" s="2"/>
    </row>
    <row r="2" spans="1:18" ht="23.4" x14ac:dyDescent="0.45">
      <c r="B2" s="26"/>
      <c r="C2" s="26"/>
      <c r="D2" s="26"/>
      <c r="E2" s="26"/>
      <c r="F2" s="26"/>
      <c r="G2" s="26"/>
      <c r="H2" s="49" t="s">
        <v>29</v>
      </c>
      <c r="J2" s="26"/>
      <c r="K2" s="26"/>
      <c r="L2" s="26"/>
      <c r="M2" s="26"/>
      <c r="N2" s="26"/>
      <c r="O2" s="26"/>
      <c r="P2" s="26"/>
      <c r="Q2" s="26"/>
    </row>
    <row r="3" spans="1:18" ht="5.25" customHeight="1" x14ac:dyDescent="0.3">
      <c r="A3" s="26"/>
      <c r="B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26"/>
    </row>
    <row r="4" spans="1:18" ht="15.6" x14ac:dyDescent="0.3">
      <c r="A4" s="26"/>
      <c r="B4" s="42" t="s">
        <v>15</v>
      </c>
      <c r="D4" s="26"/>
      <c r="E4" s="42" t="s">
        <v>31</v>
      </c>
      <c r="F4" s="42" t="s">
        <v>32</v>
      </c>
      <c r="G4" s="42" t="s">
        <v>33</v>
      </c>
      <c r="H4" s="42" t="s">
        <v>34</v>
      </c>
      <c r="I4" s="42" t="s">
        <v>35</v>
      </c>
      <c r="J4" s="42" t="s">
        <v>30</v>
      </c>
      <c r="K4" s="42" t="s">
        <v>48</v>
      </c>
      <c r="L4" s="42" t="s">
        <v>58</v>
      </c>
      <c r="M4" s="42" t="s">
        <v>16</v>
      </c>
      <c r="N4" s="42" t="s">
        <v>36</v>
      </c>
      <c r="O4" s="42" t="s">
        <v>90</v>
      </c>
      <c r="Q4" s="43" t="s">
        <v>21</v>
      </c>
      <c r="R4" s="43" t="s">
        <v>20</v>
      </c>
    </row>
    <row r="5" spans="1:18" ht="6" customHeight="1" x14ac:dyDescent="0.3">
      <c r="A5" s="27"/>
      <c r="B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Q5" s="27"/>
      <c r="R5" s="27"/>
    </row>
    <row r="6" spans="1:18" ht="15.6" x14ac:dyDescent="0.3">
      <c r="A6" s="103" t="s">
        <v>29</v>
      </c>
      <c r="B6" s="102">
        <v>6000</v>
      </c>
      <c r="D6" s="28" t="s">
        <v>17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Q6" s="29">
        <f>SUM(E6:O6)</f>
        <v>0</v>
      </c>
      <c r="R6" s="36"/>
    </row>
    <row r="7" spans="1:18" ht="15.6" x14ac:dyDescent="0.3">
      <c r="A7" s="103"/>
      <c r="B7" s="102"/>
      <c r="D7" s="51" t="s">
        <v>18</v>
      </c>
      <c r="E7" s="78"/>
      <c r="F7" s="52">
        <v>537.61</v>
      </c>
      <c r="G7" s="52">
        <v>449.83</v>
      </c>
      <c r="H7" s="52">
        <v>422.53</v>
      </c>
      <c r="I7" s="52">
        <v>790.84</v>
      </c>
      <c r="J7" s="52">
        <v>682.61</v>
      </c>
      <c r="K7" s="52"/>
      <c r="L7" s="52"/>
      <c r="M7" s="52"/>
      <c r="N7" s="52"/>
      <c r="O7" s="52"/>
      <c r="Q7" s="30">
        <f>SUM(E7:O7)</f>
        <v>2883.42</v>
      </c>
      <c r="R7" s="37">
        <f>B6-Q7</f>
        <v>3116.58</v>
      </c>
    </row>
    <row r="8" spans="1:18" ht="17.25" customHeight="1" x14ac:dyDescent="0.3">
      <c r="A8" s="103"/>
      <c r="B8" s="102"/>
      <c r="D8" s="28" t="s">
        <v>56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Q8" s="32"/>
      <c r="R8" s="48"/>
    </row>
    <row r="9" spans="1:18" ht="14.25" customHeight="1" x14ac:dyDescent="0.3">
      <c r="A9" s="103"/>
      <c r="B9" s="102"/>
      <c r="D9" s="47" t="s">
        <v>27</v>
      </c>
      <c r="E9" s="47"/>
      <c r="F9" s="70">
        <v>537.61</v>
      </c>
      <c r="G9" s="47">
        <v>292.14</v>
      </c>
      <c r="H9" s="47">
        <v>370.81</v>
      </c>
      <c r="I9" s="47">
        <v>744.87</v>
      </c>
      <c r="J9" s="47">
        <v>659.53</v>
      </c>
      <c r="K9" s="47"/>
      <c r="L9" s="47"/>
      <c r="M9" s="47"/>
      <c r="N9" s="47"/>
      <c r="O9" s="47"/>
      <c r="Q9" s="32">
        <f>SUM(E9:O9)</f>
        <v>2604.96</v>
      </c>
      <c r="R9" s="48">
        <f>B6-Q9</f>
        <v>3395.04</v>
      </c>
    </row>
    <row r="10" spans="1:18" ht="4.5" customHeight="1" x14ac:dyDescent="0.3">
      <c r="A10" s="27"/>
      <c r="B10" s="34"/>
      <c r="D10" s="27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Q10" s="34"/>
      <c r="R10" s="34"/>
    </row>
    <row r="11" spans="1:18" ht="15.6" x14ac:dyDescent="0.3">
      <c r="A11" s="40"/>
      <c r="B11" s="41"/>
      <c r="C11" s="17"/>
      <c r="D11" s="40"/>
      <c r="E11" s="79"/>
      <c r="F11" s="41"/>
      <c r="G11" s="41"/>
      <c r="H11" s="41"/>
      <c r="I11" s="41"/>
      <c r="J11" s="41"/>
      <c r="K11" s="41"/>
      <c r="L11" s="41"/>
      <c r="P11" s="17"/>
      <c r="Q11" s="41"/>
    </row>
    <row r="12" spans="1:18" ht="23.4" x14ac:dyDescent="0.45">
      <c r="B12" s="26"/>
      <c r="C12" s="26"/>
      <c r="D12" s="26"/>
      <c r="E12" s="26"/>
      <c r="F12" s="26"/>
      <c r="G12" s="26"/>
      <c r="H12" s="49" t="s">
        <v>52</v>
      </c>
      <c r="J12" s="26"/>
      <c r="K12" s="26"/>
      <c r="L12" s="26"/>
      <c r="M12" s="26"/>
      <c r="N12" s="26"/>
      <c r="O12" s="26"/>
      <c r="P12" s="26"/>
      <c r="Q12" s="26"/>
    </row>
    <row r="13" spans="1:18" ht="14.25" customHeight="1" x14ac:dyDescent="0.3">
      <c r="A13" s="26"/>
      <c r="B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Q13" s="26"/>
    </row>
    <row r="14" spans="1:18" ht="22.5" customHeight="1" x14ac:dyDescent="0.3">
      <c r="A14" s="26"/>
      <c r="B14" s="42" t="s">
        <v>15</v>
      </c>
      <c r="D14" s="26"/>
      <c r="E14" s="42" t="s">
        <v>31</v>
      </c>
      <c r="F14" s="42" t="s">
        <v>32</v>
      </c>
      <c r="G14" s="42" t="s">
        <v>33</v>
      </c>
      <c r="H14" s="42" t="s">
        <v>34</v>
      </c>
      <c r="I14" s="42" t="s">
        <v>35</v>
      </c>
      <c r="J14" s="42" t="s">
        <v>30</v>
      </c>
      <c r="K14" s="42" t="s">
        <v>48</v>
      </c>
      <c r="L14" s="42" t="s">
        <v>58</v>
      </c>
      <c r="M14" s="42" t="s">
        <v>16</v>
      </c>
      <c r="N14" s="42"/>
      <c r="O14" s="42" t="s">
        <v>36</v>
      </c>
      <c r="Q14" s="43" t="s">
        <v>21</v>
      </c>
      <c r="R14" s="43" t="s">
        <v>20</v>
      </c>
    </row>
    <row r="15" spans="1:18" ht="6" customHeight="1" x14ac:dyDescent="0.3">
      <c r="A15" s="27"/>
      <c r="B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Q15" s="27"/>
      <c r="R15" s="27"/>
    </row>
    <row r="16" spans="1:18" ht="15.6" x14ac:dyDescent="0.3">
      <c r="A16" s="103" t="s">
        <v>74</v>
      </c>
      <c r="B16" s="102">
        <v>1000</v>
      </c>
      <c r="D16" s="28" t="s">
        <v>17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Q16" s="29">
        <f>SUM(E16:O16)</f>
        <v>0</v>
      </c>
      <c r="R16" s="36"/>
    </row>
    <row r="17" spans="1:19" ht="15.6" x14ac:dyDescent="0.3">
      <c r="A17" s="103"/>
      <c r="B17" s="102"/>
      <c r="D17" s="51" t="s">
        <v>18</v>
      </c>
      <c r="E17" s="52"/>
      <c r="F17" s="52"/>
      <c r="G17" s="52">
        <v>432.66</v>
      </c>
      <c r="H17" s="52">
        <v>388.2</v>
      </c>
      <c r="I17" s="52"/>
      <c r="J17" s="52"/>
      <c r="K17" s="52"/>
      <c r="L17" s="52"/>
      <c r="M17" s="52"/>
      <c r="N17" s="52"/>
      <c r="O17" s="52"/>
      <c r="Q17" s="30">
        <f>SUM(E17:O17)</f>
        <v>820.86</v>
      </c>
      <c r="R17" s="37">
        <f>B16-Q17</f>
        <v>179.14</v>
      </c>
    </row>
    <row r="18" spans="1:19" ht="16.5" customHeight="1" x14ac:dyDescent="0.3">
      <c r="A18" s="103"/>
      <c r="B18" s="102"/>
      <c r="D18" s="28" t="s">
        <v>56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Q18" s="32"/>
      <c r="R18" s="48"/>
    </row>
    <row r="19" spans="1:19" ht="15.6" x14ac:dyDescent="0.3">
      <c r="A19" s="103"/>
      <c r="B19" s="102"/>
      <c r="D19" s="47" t="s">
        <v>27</v>
      </c>
      <c r="E19" s="47"/>
      <c r="F19" s="47"/>
      <c r="G19" s="47">
        <v>420.67</v>
      </c>
      <c r="H19" s="47">
        <v>362.22</v>
      </c>
      <c r="I19" s="47"/>
      <c r="J19" s="47"/>
      <c r="K19" s="47"/>
      <c r="L19" s="47"/>
      <c r="M19" s="47"/>
      <c r="N19" s="47"/>
      <c r="O19" s="47"/>
      <c r="Q19" s="32">
        <f>SUM(E19:O19)</f>
        <v>782.8900000000001</v>
      </c>
      <c r="R19" s="48">
        <f>B16-Q19</f>
        <v>217.1099999999999</v>
      </c>
    </row>
    <row r="20" spans="1:19" ht="5.25" customHeight="1" x14ac:dyDescent="0.3">
      <c r="A20" s="27"/>
      <c r="B20" s="34"/>
      <c r="D20" s="27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Q20" s="34"/>
      <c r="R20" s="34"/>
    </row>
    <row r="21" spans="1:19" ht="15.6" x14ac:dyDescent="0.3">
      <c r="A21" s="40"/>
      <c r="B21" s="41"/>
      <c r="C21" s="17"/>
      <c r="D21" s="40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17"/>
      <c r="Q21" s="41"/>
      <c r="S21" s="26"/>
    </row>
    <row r="22" spans="1:19" x14ac:dyDescent="0.3">
      <c r="L22" s="2"/>
    </row>
  </sheetData>
  <mergeCells count="4">
    <mergeCell ref="A6:A9"/>
    <mergeCell ref="B6:B9"/>
    <mergeCell ref="A16:A19"/>
    <mergeCell ref="B16:B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5"/>
  <sheetViews>
    <sheetView topLeftCell="A19" zoomScale="110" zoomScaleNormal="110" workbookViewId="0">
      <selection activeCell="A41" sqref="A41"/>
    </sheetView>
  </sheetViews>
  <sheetFormatPr baseColWidth="10" defaultRowHeight="14.4" x14ac:dyDescent="0.3"/>
  <cols>
    <col min="1" max="1" width="37" customWidth="1"/>
    <col min="2" max="2" width="19.33203125" style="87" customWidth="1"/>
    <col min="3" max="3" width="20.88671875" customWidth="1"/>
    <col min="4" max="4" width="20" customWidth="1"/>
    <col min="5" max="5" width="11.88671875" bestFit="1" customWidth="1"/>
    <col min="6" max="6" width="19.33203125" customWidth="1"/>
    <col min="7" max="7" width="17.44140625" customWidth="1"/>
  </cols>
  <sheetData>
    <row r="1" spans="1:4" x14ac:dyDescent="0.3">
      <c r="A1" s="94" t="s">
        <v>53</v>
      </c>
      <c r="B1" s="94"/>
      <c r="C1" s="94"/>
      <c r="D1" s="94"/>
    </row>
    <row r="3" spans="1:4" x14ac:dyDescent="0.3">
      <c r="A3" s="20" t="s">
        <v>0</v>
      </c>
      <c r="B3" s="82" t="s">
        <v>12</v>
      </c>
      <c r="C3" s="20" t="s">
        <v>54</v>
      </c>
      <c r="D3" s="20" t="s">
        <v>55</v>
      </c>
    </row>
    <row r="4" spans="1:4" x14ac:dyDescent="0.3">
      <c r="A4" s="1" t="s">
        <v>1</v>
      </c>
      <c r="B4" s="83">
        <v>20000</v>
      </c>
      <c r="C4" s="22">
        <f>'DVD &amp; Livres lus'!P7</f>
        <v>12286.419999999998</v>
      </c>
      <c r="D4" s="22">
        <f>'DVD &amp; Livres lus'!P9</f>
        <v>10012.58</v>
      </c>
    </row>
    <row r="5" spans="1:4" x14ac:dyDescent="0.3">
      <c r="A5" s="1" t="s">
        <v>40</v>
      </c>
      <c r="B5" s="83">
        <v>6000</v>
      </c>
      <c r="C5" s="22">
        <f>'PNB &amp; ebooks'!Q7</f>
        <v>2883.42</v>
      </c>
      <c r="D5" s="22">
        <f>'PNB &amp; ebooks'!Q9</f>
        <v>2604.96</v>
      </c>
    </row>
    <row r="6" spans="1:4" s="80" customFormat="1" x14ac:dyDescent="0.3">
      <c r="A6" s="1" t="s">
        <v>97</v>
      </c>
      <c r="B6" s="84">
        <v>420</v>
      </c>
      <c r="C6" s="23">
        <v>420</v>
      </c>
      <c r="D6" s="23">
        <v>420</v>
      </c>
    </row>
    <row r="7" spans="1:4" x14ac:dyDescent="0.3">
      <c r="A7" s="15" t="s">
        <v>2</v>
      </c>
      <c r="B7" s="84">
        <v>2500</v>
      </c>
      <c r="C7" s="23">
        <f>'DVD &amp; Livres lus'!P17</f>
        <v>1817.3600000000001</v>
      </c>
      <c r="D7" s="23">
        <f>'DVD &amp; Livres lus'!P19</f>
        <v>1065.76</v>
      </c>
    </row>
    <row r="8" spans="1:4" x14ac:dyDescent="0.3">
      <c r="A8" s="1" t="s">
        <v>3</v>
      </c>
      <c r="B8" s="83">
        <v>1000</v>
      </c>
      <c r="C8" s="24">
        <f>'PNB &amp; ebooks'!Q17</f>
        <v>820.86</v>
      </c>
      <c r="D8" s="22">
        <f>'PNB &amp; ebooks'!Q19</f>
        <v>782.8900000000001</v>
      </c>
    </row>
    <row r="9" spans="1:4" s="80" customFormat="1" x14ac:dyDescent="0.3">
      <c r="A9" s="81" t="s">
        <v>38</v>
      </c>
      <c r="B9" s="84">
        <v>8000</v>
      </c>
      <c r="C9" s="23">
        <v>8267.08</v>
      </c>
      <c r="D9" s="23"/>
    </row>
    <row r="10" spans="1:4" s="80" customFormat="1" x14ac:dyDescent="0.3">
      <c r="A10" s="81" t="s">
        <v>39</v>
      </c>
      <c r="B10" s="84">
        <v>5500</v>
      </c>
      <c r="C10" s="92">
        <v>5257.42</v>
      </c>
      <c r="D10" s="23"/>
    </row>
    <row r="11" spans="1:4" s="80" customFormat="1" x14ac:dyDescent="0.3">
      <c r="A11" s="81" t="s">
        <v>57</v>
      </c>
      <c r="B11" s="84">
        <v>13000</v>
      </c>
      <c r="C11" s="23">
        <v>10544.33</v>
      </c>
      <c r="D11" s="23"/>
    </row>
    <row r="12" spans="1:4" s="80" customFormat="1" x14ac:dyDescent="0.3">
      <c r="A12" s="81" t="s">
        <v>98</v>
      </c>
      <c r="B12" s="84">
        <v>2900</v>
      </c>
      <c r="C12" s="23">
        <v>2900</v>
      </c>
      <c r="D12" s="23"/>
    </row>
    <row r="13" spans="1:4" s="80" customFormat="1" x14ac:dyDescent="0.3">
      <c r="A13" s="1" t="s">
        <v>99</v>
      </c>
      <c r="B13" s="85">
        <v>5500</v>
      </c>
      <c r="C13" s="23">
        <v>2114.79</v>
      </c>
      <c r="D13" s="23">
        <v>2114.79</v>
      </c>
    </row>
    <row r="14" spans="1:4" x14ac:dyDescent="0.3">
      <c r="A14" s="21" t="s">
        <v>4</v>
      </c>
      <c r="B14" s="86">
        <f>SUM(B4:B13)</f>
        <v>64820</v>
      </c>
      <c r="C14" s="25">
        <f>SUM(C4:C13)</f>
        <v>47311.68</v>
      </c>
      <c r="D14" s="25">
        <f>SUM(D4:D13)</f>
        <v>17000.98</v>
      </c>
    </row>
    <row r="15" spans="1:4" x14ac:dyDescent="0.3">
      <c r="A15" s="16"/>
      <c r="B15" s="87">
        <v>65000</v>
      </c>
      <c r="C15" s="2"/>
      <c r="D15" s="2"/>
    </row>
    <row r="17" spans="1:6" x14ac:dyDescent="0.3">
      <c r="A17" s="94" t="s">
        <v>96</v>
      </c>
      <c r="B17" s="94"/>
      <c r="C17" s="94"/>
      <c r="D17" s="94"/>
    </row>
    <row r="19" spans="1:6" x14ac:dyDescent="0.3">
      <c r="A19" s="20" t="s">
        <v>0</v>
      </c>
      <c r="B19" s="82" t="s">
        <v>12</v>
      </c>
      <c r="C19" s="20" t="s">
        <v>54</v>
      </c>
      <c r="D19" s="20" t="s">
        <v>55</v>
      </c>
      <c r="F19" s="77"/>
    </row>
    <row r="20" spans="1:6" x14ac:dyDescent="0.3">
      <c r="A20" s="13" t="s">
        <v>5</v>
      </c>
      <c r="B20" s="88">
        <v>28000</v>
      </c>
      <c r="C20" s="12">
        <f>'Lot 1'!P24</f>
        <v>16952.91</v>
      </c>
      <c r="D20" s="12">
        <f>'Lot 1'!P26</f>
        <v>14138.46</v>
      </c>
    </row>
    <row r="21" spans="1:6" x14ac:dyDescent="0.3">
      <c r="A21" s="11" t="s">
        <v>13</v>
      </c>
      <c r="B21" s="10">
        <v>7500</v>
      </c>
      <c r="C21" s="10">
        <f>'Lot 1'!P6</f>
        <v>4665.57</v>
      </c>
      <c r="D21" s="10"/>
    </row>
    <row r="22" spans="1:6" x14ac:dyDescent="0.3">
      <c r="A22" s="11" t="s">
        <v>14</v>
      </c>
      <c r="B22" s="10">
        <v>20000</v>
      </c>
      <c r="C22" s="10">
        <f>'Lot 1'!P14</f>
        <v>10156.09</v>
      </c>
      <c r="D22" s="10"/>
    </row>
    <row r="23" spans="1:6" x14ac:dyDescent="0.3">
      <c r="A23" s="11" t="s">
        <v>44</v>
      </c>
      <c r="B23" s="10">
        <v>500</v>
      </c>
      <c r="C23" s="10">
        <f>'Lot 1'!P18</f>
        <v>328.92</v>
      </c>
      <c r="D23" s="10"/>
    </row>
    <row r="24" spans="1:6" x14ac:dyDescent="0.3">
      <c r="A24" s="13" t="s">
        <v>6</v>
      </c>
      <c r="B24" s="88">
        <v>17800</v>
      </c>
      <c r="C24" s="12" t="e">
        <f>'Lot 2'!Q36</f>
        <v>#VALUE!</v>
      </c>
      <c r="D24" s="12">
        <f>'Lot 2'!Q38</f>
        <v>9526.11</v>
      </c>
    </row>
    <row r="25" spans="1:6" x14ac:dyDescent="0.3">
      <c r="A25" s="11" t="s">
        <v>45</v>
      </c>
      <c r="B25" s="89">
        <v>4200</v>
      </c>
      <c r="C25" s="10">
        <f>'Lot 2'!Q6</f>
        <v>2093</v>
      </c>
      <c r="D25" s="10"/>
    </row>
    <row r="26" spans="1:6" x14ac:dyDescent="0.3">
      <c r="A26" s="11" t="s">
        <v>22</v>
      </c>
      <c r="B26" s="89">
        <v>1000</v>
      </c>
      <c r="C26" s="10">
        <f>'Lot 2'!Q10</f>
        <v>630</v>
      </c>
      <c r="D26" s="10"/>
    </row>
    <row r="27" spans="1:6" x14ac:dyDescent="0.3">
      <c r="A27" s="11" t="s">
        <v>23</v>
      </c>
      <c r="B27" s="89">
        <v>4100</v>
      </c>
      <c r="C27" s="10">
        <f>'Lot 2'!Q14</f>
        <v>2597.67</v>
      </c>
      <c r="D27" s="10"/>
    </row>
    <row r="28" spans="1:6" x14ac:dyDescent="0.3">
      <c r="A28" s="11">
        <v>700</v>
      </c>
      <c r="B28" s="89">
        <v>3900</v>
      </c>
      <c r="C28" s="10">
        <f>'Lot 2'!Q18</f>
        <v>2393.11</v>
      </c>
      <c r="D28" s="10"/>
    </row>
    <row r="29" spans="1:6" x14ac:dyDescent="0.3">
      <c r="A29" s="11">
        <v>900</v>
      </c>
      <c r="B29" s="89">
        <v>3200</v>
      </c>
      <c r="C29" s="10">
        <f>'Lot 2'!Q22</f>
        <v>1509.8200000000002</v>
      </c>
      <c r="D29" s="10"/>
    </row>
    <row r="30" spans="1:6" x14ac:dyDescent="0.3">
      <c r="A30" s="11" t="s">
        <v>47</v>
      </c>
      <c r="B30" s="89">
        <v>900</v>
      </c>
      <c r="C30" s="10">
        <f>'Lot 2'!Q26</f>
        <v>601.79000000000008</v>
      </c>
      <c r="D30" s="10"/>
    </row>
    <row r="31" spans="1:6" x14ac:dyDescent="0.3">
      <c r="A31" s="11" t="s">
        <v>46</v>
      </c>
      <c r="B31" s="89">
        <v>500</v>
      </c>
      <c r="C31" s="10">
        <f>'Lot 2'!Q30</f>
        <v>479.29</v>
      </c>
      <c r="D31" s="10"/>
    </row>
    <row r="32" spans="1:6" x14ac:dyDescent="0.3">
      <c r="A32" s="13" t="s">
        <v>7</v>
      </c>
      <c r="B32" s="88">
        <v>29000</v>
      </c>
      <c r="C32" s="12">
        <f>'Lot 3'!Q6</f>
        <v>17280.23</v>
      </c>
      <c r="D32" s="12">
        <f>'Lot 3'!Q8</f>
        <v>16801.579999999998</v>
      </c>
    </row>
    <row r="33" spans="1:4" x14ac:dyDescent="0.3">
      <c r="A33" s="13" t="s">
        <v>8</v>
      </c>
      <c r="B33" s="88">
        <v>18500</v>
      </c>
      <c r="C33" s="12">
        <f>'Lot 4'!P24</f>
        <v>10820.51</v>
      </c>
      <c r="D33" s="12">
        <f>'Lot 4'!P26</f>
        <v>10565.07</v>
      </c>
    </row>
    <row r="34" spans="1:4" x14ac:dyDescent="0.3">
      <c r="A34" s="13" t="s">
        <v>9</v>
      </c>
      <c r="B34" s="88">
        <v>600</v>
      </c>
      <c r="C34" s="12">
        <f>'Lot 5 &amp; 6'!P7</f>
        <v>590.5</v>
      </c>
      <c r="D34" s="12">
        <f>'Lot 5 &amp; 6'!P9</f>
        <v>383.92999999999995</v>
      </c>
    </row>
    <row r="35" spans="1:4" x14ac:dyDescent="0.3">
      <c r="A35" s="13" t="s">
        <v>10</v>
      </c>
      <c r="B35" s="88">
        <v>600</v>
      </c>
      <c r="C35" s="12">
        <f>'Lot 5 &amp; 6'!P17</f>
        <v>455.36</v>
      </c>
      <c r="D35" s="12">
        <f>'Lot 5 &amp; 6'!P19</f>
        <v>382.2</v>
      </c>
    </row>
    <row r="36" spans="1:4" x14ac:dyDescent="0.3">
      <c r="A36" s="13" t="s">
        <v>11</v>
      </c>
      <c r="B36" s="88">
        <v>10000</v>
      </c>
      <c r="C36" s="12">
        <f>'Lot 7'!P6</f>
        <v>6370.4699999999993</v>
      </c>
      <c r="D36" s="12">
        <f>'Lot 7'!P8</f>
        <v>4864.17</v>
      </c>
    </row>
    <row r="37" spans="1:4" x14ac:dyDescent="0.3">
      <c r="A37" s="13" t="s">
        <v>43</v>
      </c>
      <c r="B37" s="88">
        <v>3000</v>
      </c>
      <c r="C37" s="12">
        <f>'Lot 7'!P11+'Lot 7'!P16</f>
        <v>2034.61</v>
      </c>
      <c r="D37" s="12">
        <f>'Lot 7'!P13+'Lot 7'!P18</f>
        <v>1409.3200000000002</v>
      </c>
    </row>
    <row r="38" spans="1:4" x14ac:dyDescent="0.3">
      <c r="A38" s="9" t="s">
        <v>4</v>
      </c>
      <c r="B38" s="90">
        <f>SUM(B20,B24,B32:B37)</f>
        <v>107500</v>
      </c>
      <c r="C38" s="14" t="e">
        <f>C20+C24+C32+C33+C34+C35+C36+C37</f>
        <v>#VALUE!</v>
      </c>
      <c r="D38" s="14">
        <f>SUM(D20:D37)</f>
        <v>58070.839999999989</v>
      </c>
    </row>
    <row r="39" spans="1:4" x14ac:dyDescent="0.3">
      <c r="A39" s="93" t="s">
        <v>100</v>
      </c>
      <c r="B39"/>
    </row>
    <row r="47" spans="1:4" x14ac:dyDescent="0.3">
      <c r="A47" s="13" t="s">
        <v>5</v>
      </c>
      <c r="B47" s="88">
        <v>28000</v>
      </c>
    </row>
    <row r="48" spans="1:4" x14ac:dyDescent="0.3">
      <c r="A48" s="13" t="s">
        <v>6</v>
      </c>
      <c r="B48" s="88">
        <v>17800</v>
      </c>
    </row>
    <row r="49" spans="1:2" x14ac:dyDescent="0.3">
      <c r="A49" s="13" t="s">
        <v>7</v>
      </c>
      <c r="B49" s="88">
        <v>29000</v>
      </c>
    </row>
    <row r="50" spans="1:2" x14ac:dyDescent="0.3">
      <c r="A50" s="13" t="s">
        <v>8</v>
      </c>
      <c r="B50" s="88">
        <v>18500</v>
      </c>
    </row>
    <row r="51" spans="1:2" x14ac:dyDescent="0.3">
      <c r="A51" s="13" t="s">
        <v>9</v>
      </c>
      <c r="B51" s="88">
        <v>600</v>
      </c>
    </row>
    <row r="52" spans="1:2" x14ac:dyDescent="0.3">
      <c r="A52" s="13" t="s">
        <v>10</v>
      </c>
      <c r="B52" s="88">
        <v>600</v>
      </c>
    </row>
    <row r="53" spans="1:2" x14ac:dyDescent="0.3">
      <c r="A53" s="13" t="s">
        <v>11</v>
      </c>
      <c r="B53" s="88">
        <v>10000</v>
      </c>
    </row>
    <row r="54" spans="1:2" x14ac:dyDescent="0.3">
      <c r="A54" s="13" t="s">
        <v>43</v>
      </c>
      <c r="B54" s="88">
        <v>3000</v>
      </c>
    </row>
    <row r="55" spans="1:2" x14ac:dyDescent="0.3">
      <c r="A55" s="9" t="s">
        <v>4</v>
      </c>
      <c r="B55" s="87">
        <f>SUM(B47+B48,B49:B54)</f>
        <v>107500</v>
      </c>
    </row>
  </sheetData>
  <mergeCells count="2">
    <mergeCell ref="A1:D1"/>
    <mergeCell ref="A17:D17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0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31" sqref="I31"/>
    </sheetView>
  </sheetViews>
  <sheetFormatPr baseColWidth="10" defaultRowHeight="14.4" x14ac:dyDescent="0.3"/>
  <cols>
    <col min="1" max="1" width="11.88671875" customWidth="1"/>
    <col min="2" max="2" width="12.6640625" customWidth="1"/>
    <col min="3" max="3" width="6.109375" customWidth="1"/>
    <col min="4" max="4" width="14.109375" customWidth="1"/>
    <col min="5" max="6" width="12.109375" customWidth="1"/>
    <col min="7" max="7" width="14" customWidth="1"/>
    <col min="8" max="8" width="12.109375" customWidth="1"/>
    <col min="9" max="9" width="13.88671875" customWidth="1"/>
    <col min="10" max="10" width="11.33203125" customWidth="1"/>
    <col min="11" max="14" width="12.109375" customWidth="1"/>
    <col min="15" max="15" width="6.5546875" customWidth="1"/>
    <col min="16" max="16" width="19.88671875" customWidth="1"/>
    <col min="17" max="17" width="22.33203125" customWidth="1"/>
  </cols>
  <sheetData>
    <row r="1" spans="1:20" ht="23.4" x14ac:dyDescent="0.45">
      <c r="B1" s="26"/>
      <c r="C1" s="26"/>
      <c r="D1" s="26"/>
      <c r="E1" s="26"/>
      <c r="F1" s="26"/>
      <c r="G1" s="26"/>
      <c r="H1" s="26"/>
      <c r="I1" s="49" t="s">
        <v>61</v>
      </c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ht="15.6" x14ac:dyDescent="0.3">
      <c r="A2" s="26"/>
      <c r="B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P2" s="26"/>
      <c r="Q2" s="26"/>
      <c r="R2" s="26"/>
      <c r="S2" s="26"/>
      <c r="T2" s="26"/>
    </row>
    <row r="3" spans="1:20" ht="15.6" x14ac:dyDescent="0.3">
      <c r="A3" s="26"/>
      <c r="B3" s="42" t="s">
        <v>15</v>
      </c>
      <c r="D3" s="26"/>
      <c r="E3" s="42" t="s">
        <v>31</v>
      </c>
      <c r="F3" s="42" t="s">
        <v>32</v>
      </c>
      <c r="G3" s="42" t="s">
        <v>33</v>
      </c>
      <c r="H3" s="42" t="s">
        <v>34</v>
      </c>
      <c r="I3" s="42" t="s">
        <v>35</v>
      </c>
      <c r="J3" s="42" t="s">
        <v>30</v>
      </c>
      <c r="K3" s="42" t="s">
        <v>48</v>
      </c>
      <c r="L3" s="42" t="s">
        <v>58</v>
      </c>
      <c r="M3" s="42" t="s">
        <v>16</v>
      </c>
      <c r="N3" s="42" t="s">
        <v>36</v>
      </c>
      <c r="P3" s="43" t="s">
        <v>21</v>
      </c>
      <c r="Q3" s="43" t="s">
        <v>20</v>
      </c>
      <c r="R3" s="26"/>
      <c r="S3" s="26"/>
      <c r="T3" s="26"/>
    </row>
    <row r="4" spans="1:20" ht="5.25" customHeight="1" x14ac:dyDescent="0.3">
      <c r="A4" s="27"/>
      <c r="B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P4" s="27"/>
      <c r="Q4" s="27"/>
      <c r="R4" s="26"/>
      <c r="S4" s="26"/>
      <c r="T4" s="26"/>
    </row>
    <row r="5" spans="1:20" ht="15.6" x14ac:dyDescent="0.3">
      <c r="A5" s="101" t="s">
        <v>77</v>
      </c>
      <c r="B5" s="95">
        <v>5800</v>
      </c>
      <c r="D5" s="28" t="s">
        <v>17</v>
      </c>
      <c r="E5" s="29">
        <v>580</v>
      </c>
      <c r="F5" s="29">
        <v>580</v>
      </c>
      <c r="G5" s="29">
        <v>580</v>
      </c>
      <c r="H5" s="29">
        <v>580</v>
      </c>
      <c r="I5" s="29">
        <v>580</v>
      </c>
      <c r="J5" s="29">
        <v>580</v>
      </c>
      <c r="K5" s="29">
        <v>580</v>
      </c>
      <c r="L5" s="29">
        <v>580</v>
      </c>
      <c r="M5" s="29">
        <v>580</v>
      </c>
      <c r="N5" s="29">
        <v>580</v>
      </c>
      <c r="P5" s="29">
        <f>SUM(E5:N5)</f>
        <v>5800</v>
      </c>
      <c r="Q5" s="36"/>
      <c r="R5" s="26"/>
      <c r="S5" s="26"/>
      <c r="T5" s="26"/>
    </row>
    <row r="6" spans="1:20" ht="15.6" x14ac:dyDescent="0.3">
      <c r="A6" s="101"/>
      <c r="B6" s="96"/>
      <c r="D6" s="28" t="s">
        <v>18</v>
      </c>
      <c r="E6" s="30">
        <v>340.16</v>
      </c>
      <c r="F6" s="30">
        <v>598.65</v>
      </c>
      <c r="G6" s="30">
        <v>1075.3900000000001</v>
      </c>
      <c r="H6" s="30">
        <v>1315.5</v>
      </c>
      <c r="I6" s="30">
        <v>686.6</v>
      </c>
      <c r="J6" s="30">
        <v>649.27</v>
      </c>
      <c r="K6" s="30"/>
      <c r="L6" s="30"/>
      <c r="M6" s="30"/>
      <c r="N6" s="30"/>
      <c r="P6" s="30">
        <f>SUM(E6:N6)</f>
        <v>4665.57</v>
      </c>
      <c r="Q6" s="37">
        <f>B5-P6</f>
        <v>1134.4300000000003</v>
      </c>
      <c r="R6" s="26"/>
      <c r="S6" s="26"/>
      <c r="T6" s="26"/>
    </row>
    <row r="7" spans="1:20" ht="15.6" x14ac:dyDescent="0.3">
      <c r="A7" s="101"/>
      <c r="B7" s="97"/>
      <c r="D7" s="28" t="s">
        <v>56</v>
      </c>
      <c r="E7" s="32"/>
      <c r="F7" s="32"/>
      <c r="G7" s="32">
        <v>20.9</v>
      </c>
      <c r="H7" s="32"/>
      <c r="I7" s="32"/>
      <c r="J7" s="32"/>
      <c r="K7" s="32"/>
      <c r="L7" s="32"/>
      <c r="M7" s="32"/>
      <c r="N7" s="32"/>
      <c r="P7" s="32"/>
      <c r="Q7" s="48"/>
      <c r="R7" s="26"/>
      <c r="S7" s="26"/>
      <c r="T7" s="26"/>
    </row>
    <row r="8" spans="1:20" ht="5.25" customHeight="1" x14ac:dyDescent="0.3">
      <c r="A8" s="27"/>
      <c r="B8" s="33"/>
      <c r="D8" s="27"/>
      <c r="E8" s="34"/>
      <c r="F8" s="34"/>
      <c r="G8" s="34"/>
      <c r="H8" s="34"/>
      <c r="I8" s="34"/>
      <c r="J8" s="34"/>
      <c r="K8" s="34"/>
      <c r="L8" s="34"/>
      <c r="M8" s="34"/>
      <c r="N8" s="34"/>
      <c r="P8" s="34"/>
      <c r="Q8" s="34"/>
      <c r="R8" s="26"/>
      <c r="S8" s="26"/>
      <c r="T8" s="26"/>
    </row>
    <row r="9" spans="1:20" ht="15.6" x14ac:dyDescent="0.3">
      <c r="A9" s="101" t="s">
        <v>76</v>
      </c>
      <c r="B9" s="95">
        <v>1700</v>
      </c>
      <c r="D9" s="28" t="s">
        <v>17</v>
      </c>
      <c r="E9" s="29">
        <v>170</v>
      </c>
      <c r="F9" s="29">
        <v>170</v>
      </c>
      <c r="G9" s="29">
        <v>170</v>
      </c>
      <c r="H9" s="29">
        <v>170</v>
      </c>
      <c r="I9" s="29">
        <v>170</v>
      </c>
      <c r="J9" s="29">
        <v>170</v>
      </c>
      <c r="K9" s="29">
        <v>170</v>
      </c>
      <c r="L9" s="29">
        <v>170</v>
      </c>
      <c r="M9" s="29">
        <v>170</v>
      </c>
      <c r="N9" s="29">
        <v>170</v>
      </c>
      <c r="P9" s="29">
        <f>SUM(E9:N9)</f>
        <v>1700</v>
      </c>
      <c r="Q9" s="36"/>
      <c r="R9" s="26"/>
      <c r="S9" s="26"/>
      <c r="T9" s="26"/>
    </row>
    <row r="10" spans="1:20" ht="15.6" x14ac:dyDescent="0.3">
      <c r="A10" s="101"/>
      <c r="B10" s="96"/>
      <c r="D10" s="28" t="s">
        <v>18</v>
      </c>
      <c r="E10" s="30">
        <v>304.44</v>
      </c>
      <c r="F10" s="30">
        <v>89.45</v>
      </c>
      <c r="G10" s="30">
        <v>221.54</v>
      </c>
      <c r="H10" s="30">
        <v>275.45999999999998</v>
      </c>
      <c r="I10" s="30">
        <v>164.43</v>
      </c>
      <c r="J10" s="30">
        <v>339.25</v>
      </c>
      <c r="K10" s="30"/>
      <c r="L10" s="30"/>
      <c r="M10" s="30"/>
      <c r="N10" s="30"/>
      <c r="P10" s="30">
        <f>SUM(E10:N10)</f>
        <v>1394.57</v>
      </c>
      <c r="Q10" s="37">
        <f>B9-P10</f>
        <v>305.43000000000006</v>
      </c>
      <c r="R10" s="26"/>
      <c r="S10" s="26"/>
      <c r="T10" s="26"/>
    </row>
    <row r="11" spans="1:20" ht="15.6" x14ac:dyDescent="0.3">
      <c r="A11" s="101"/>
      <c r="B11" s="97"/>
      <c r="D11" s="28" t="s">
        <v>56</v>
      </c>
      <c r="E11" s="32"/>
      <c r="F11" s="32"/>
      <c r="G11" s="32"/>
      <c r="H11" s="32"/>
      <c r="I11" s="32"/>
      <c r="J11" s="32"/>
      <c r="K11" s="32"/>
      <c r="L11" s="32"/>
      <c r="M11" s="32"/>
      <c r="N11" s="32"/>
      <c r="P11" s="32"/>
      <c r="Q11" s="48"/>
      <c r="R11" s="26"/>
      <c r="S11" s="26"/>
      <c r="T11" s="26"/>
    </row>
    <row r="12" spans="1:20" ht="5.25" customHeight="1" x14ac:dyDescent="0.3">
      <c r="A12" s="27"/>
      <c r="B12" s="33"/>
      <c r="D12" s="27"/>
      <c r="E12" s="34"/>
      <c r="F12" s="34"/>
      <c r="G12" s="34"/>
      <c r="H12" s="34"/>
      <c r="I12" s="34"/>
      <c r="J12" s="34"/>
      <c r="K12" s="34"/>
      <c r="L12" s="34"/>
      <c r="M12" s="34"/>
      <c r="N12" s="34"/>
      <c r="P12" s="34"/>
      <c r="Q12" s="34"/>
      <c r="R12" s="26"/>
      <c r="S12" s="26"/>
      <c r="T12" s="26"/>
    </row>
    <row r="13" spans="1:20" ht="15.6" x14ac:dyDescent="0.3">
      <c r="A13" s="101" t="s">
        <v>14</v>
      </c>
      <c r="B13" s="95">
        <v>20000</v>
      </c>
      <c r="D13" s="28" t="s">
        <v>17</v>
      </c>
      <c r="E13" s="29">
        <v>2000</v>
      </c>
      <c r="F13" s="29">
        <v>2000</v>
      </c>
      <c r="G13" s="29">
        <v>2000</v>
      </c>
      <c r="H13" s="29">
        <v>2000</v>
      </c>
      <c r="I13" s="29">
        <v>2000</v>
      </c>
      <c r="J13" s="29">
        <v>2000</v>
      </c>
      <c r="K13" s="29">
        <v>2000</v>
      </c>
      <c r="L13" s="29">
        <v>2000</v>
      </c>
      <c r="M13" s="29">
        <v>2000</v>
      </c>
      <c r="N13" s="29">
        <v>2000</v>
      </c>
      <c r="P13" s="29">
        <f>SUM(E13:N13)</f>
        <v>20000</v>
      </c>
      <c r="Q13" s="36"/>
      <c r="R13" s="26"/>
      <c r="S13" s="26"/>
      <c r="T13" s="26"/>
    </row>
    <row r="14" spans="1:20" ht="15.6" x14ac:dyDescent="0.3">
      <c r="A14" s="101"/>
      <c r="B14" s="96"/>
      <c r="D14" s="28" t="s">
        <v>18</v>
      </c>
      <c r="E14" s="30">
        <v>1688</v>
      </c>
      <c r="F14" s="30">
        <v>1452.68</v>
      </c>
      <c r="G14" s="30">
        <v>1355.99</v>
      </c>
      <c r="H14" s="30">
        <v>2507.5</v>
      </c>
      <c r="I14" s="30">
        <v>1495.36</v>
      </c>
      <c r="J14" s="30">
        <v>1656.56</v>
      </c>
      <c r="K14" s="30"/>
      <c r="L14" s="30"/>
      <c r="M14" s="30"/>
      <c r="N14" s="30"/>
      <c r="P14" s="30">
        <f>SUM(E14:N14)</f>
        <v>10156.09</v>
      </c>
      <c r="Q14" s="37">
        <f>B13-P14</f>
        <v>9843.91</v>
      </c>
      <c r="R14" s="26"/>
      <c r="S14" s="26"/>
      <c r="T14" s="26"/>
    </row>
    <row r="15" spans="1:20" ht="15.6" x14ac:dyDescent="0.3">
      <c r="A15" s="101"/>
      <c r="B15" s="97"/>
      <c r="D15" s="35" t="s">
        <v>56</v>
      </c>
      <c r="E15" s="32">
        <v>21</v>
      </c>
      <c r="F15" s="32">
        <v>58.7</v>
      </c>
      <c r="G15" s="32">
        <v>22.9</v>
      </c>
      <c r="H15" s="32">
        <v>22.9</v>
      </c>
      <c r="I15" s="32"/>
      <c r="J15" s="32"/>
      <c r="K15" s="32"/>
      <c r="L15" s="32"/>
      <c r="M15" s="32"/>
      <c r="N15" s="32"/>
      <c r="P15" s="32"/>
      <c r="Q15" s="32"/>
      <c r="R15" s="26"/>
      <c r="S15" s="26"/>
      <c r="T15" s="26"/>
    </row>
    <row r="16" spans="1:20" ht="5.25" customHeight="1" x14ac:dyDescent="0.3">
      <c r="A16" s="27"/>
      <c r="B16" s="33"/>
      <c r="D16" s="27"/>
      <c r="E16" s="34"/>
      <c r="F16" s="34"/>
      <c r="G16" s="34"/>
      <c r="H16" s="34"/>
      <c r="I16" s="34"/>
      <c r="J16" s="34"/>
      <c r="K16" s="34"/>
      <c r="L16" s="34"/>
      <c r="M16" s="34"/>
      <c r="N16" s="34"/>
      <c r="P16" s="34"/>
      <c r="Q16" s="34"/>
      <c r="R16" s="26"/>
      <c r="S16" s="26"/>
      <c r="T16" s="26"/>
    </row>
    <row r="17" spans="1:20" ht="15" customHeight="1" x14ac:dyDescent="0.3">
      <c r="A17" s="98" t="s">
        <v>51</v>
      </c>
      <c r="B17" s="95">
        <v>500</v>
      </c>
      <c r="D17" s="45" t="s">
        <v>17</v>
      </c>
      <c r="E17" s="29">
        <v>50</v>
      </c>
      <c r="F17" s="29">
        <v>50</v>
      </c>
      <c r="G17" s="29">
        <v>50</v>
      </c>
      <c r="H17" s="29">
        <v>50</v>
      </c>
      <c r="I17" s="29">
        <v>50</v>
      </c>
      <c r="J17" s="29">
        <v>50</v>
      </c>
      <c r="K17" s="29">
        <v>50</v>
      </c>
      <c r="L17" s="29">
        <v>50</v>
      </c>
      <c r="M17" s="29">
        <v>50</v>
      </c>
      <c r="N17" s="29">
        <v>50</v>
      </c>
      <c r="P17" s="29">
        <f>SUM(E17:N17)</f>
        <v>500</v>
      </c>
      <c r="Q17" s="29"/>
      <c r="R17" s="26"/>
      <c r="S17" s="26"/>
      <c r="T17" s="26"/>
    </row>
    <row r="18" spans="1:20" ht="15.6" x14ac:dyDescent="0.3">
      <c r="A18" s="99"/>
      <c r="B18" s="96"/>
      <c r="D18" s="45" t="s">
        <v>18</v>
      </c>
      <c r="E18" s="30">
        <v>29.03</v>
      </c>
      <c r="F18" s="30">
        <v>59.6</v>
      </c>
      <c r="G18" s="30">
        <v>73.849999999999994</v>
      </c>
      <c r="H18" s="30">
        <v>74.62</v>
      </c>
      <c r="I18" s="30">
        <v>40.950000000000003</v>
      </c>
      <c r="J18" s="30">
        <v>50.87</v>
      </c>
      <c r="K18" s="30"/>
      <c r="L18" s="30"/>
      <c r="M18" s="30"/>
      <c r="N18" s="30"/>
      <c r="P18" s="30">
        <f>SUM(E18:N18)</f>
        <v>328.92</v>
      </c>
      <c r="Q18" s="30">
        <f>B17-P18</f>
        <v>171.07999999999998</v>
      </c>
      <c r="R18" s="26"/>
      <c r="S18" s="26"/>
      <c r="T18" s="26"/>
    </row>
    <row r="19" spans="1:20" ht="12.6" customHeight="1" x14ac:dyDescent="0.3">
      <c r="A19" s="100"/>
      <c r="B19" s="97"/>
      <c r="D19" s="45" t="s">
        <v>56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P19" s="32"/>
      <c r="Q19" s="32"/>
      <c r="R19" s="26"/>
      <c r="S19" s="26"/>
      <c r="T19" s="26"/>
    </row>
    <row r="20" spans="1:20" ht="5.25" customHeight="1" thickBot="1" x14ac:dyDescent="0.35">
      <c r="A20" s="27"/>
      <c r="B20" s="34"/>
      <c r="D20" s="27"/>
      <c r="E20" s="34"/>
      <c r="F20" s="34"/>
      <c r="G20" s="34"/>
      <c r="H20" s="34"/>
      <c r="I20" s="34"/>
      <c r="J20" s="34"/>
      <c r="K20" s="34"/>
      <c r="L20" s="34"/>
      <c r="M20" s="34"/>
      <c r="N20" s="34"/>
      <c r="P20" s="34"/>
      <c r="Q20" s="34"/>
      <c r="R20" s="26"/>
      <c r="S20" s="26"/>
      <c r="T20" s="26"/>
    </row>
    <row r="21" spans="1:20" s="17" customFormat="1" ht="16.2" customHeight="1" thickBot="1" x14ac:dyDescent="0.35">
      <c r="A21" s="40"/>
      <c r="B21" s="41"/>
      <c r="D21" s="74" t="s">
        <v>82</v>
      </c>
      <c r="E21" s="75">
        <v>244.7</v>
      </c>
      <c r="F21" s="75"/>
      <c r="G21" s="75">
        <v>182.08</v>
      </c>
      <c r="H21" s="75"/>
      <c r="I21" s="75"/>
      <c r="J21" s="75"/>
      <c r="K21" s="75"/>
      <c r="L21" s="75"/>
      <c r="M21" s="75"/>
      <c r="N21" s="76"/>
      <c r="P21" s="41"/>
      <c r="Q21" s="41"/>
      <c r="R21" s="40"/>
      <c r="S21" s="40"/>
      <c r="T21" s="40"/>
    </row>
    <row r="22" spans="1:20" ht="15.6" x14ac:dyDescent="0.3">
      <c r="A22" s="44" t="s">
        <v>60</v>
      </c>
      <c r="B22" s="71">
        <f>SUM(B5:B19)</f>
        <v>28000</v>
      </c>
      <c r="P22" s="43" t="s">
        <v>21</v>
      </c>
      <c r="Q22" s="43" t="s">
        <v>20</v>
      </c>
      <c r="R22" s="26"/>
      <c r="S22" s="26"/>
      <c r="T22" s="26"/>
    </row>
    <row r="23" spans="1:20" ht="15.6" x14ac:dyDescent="0.3">
      <c r="D23" s="35" t="s">
        <v>26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P23" s="36">
        <f>SUM(E23:N23)</f>
        <v>0</v>
      </c>
      <c r="Q23" s="36"/>
      <c r="R23" s="26"/>
      <c r="S23" s="26"/>
      <c r="T23" s="26"/>
    </row>
    <row r="24" spans="1:20" ht="15.6" x14ac:dyDescent="0.3">
      <c r="B24" s="91"/>
      <c r="D24" s="46" t="s">
        <v>28</v>
      </c>
      <c r="E24" s="31">
        <v>2587.31</v>
      </c>
      <c r="F24" s="31">
        <f>SUM(F6+F10+F14+F18)</f>
        <v>2200.38</v>
      </c>
      <c r="G24" s="31">
        <f>G6+G14+G18+G10+G21</f>
        <v>2908.85</v>
      </c>
      <c r="H24" s="31">
        <f t="shared" ref="H24:L24" si="0">H6+H14+H18+H10</f>
        <v>4173.08</v>
      </c>
      <c r="I24" s="31">
        <f t="shared" si="0"/>
        <v>2387.3399999999997</v>
      </c>
      <c r="J24" s="31">
        <f t="shared" si="0"/>
        <v>2695.95</v>
      </c>
      <c r="K24" s="31">
        <f t="shared" si="0"/>
        <v>0</v>
      </c>
      <c r="L24" s="31">
        <f t="shared" si="0"/>
        <v>0</v>
      </c>
      <c r="M24" s="31">
        <f>SUM(M6+M10+M14+M18)</f>
        <v>0</v>
      </c>
      <c r="N24" s="31">
        <f>SUM(N6+N10+N14+N18)</f>
        <v>0</v>
      </c>
      <c r="P24" s="37">
        <f>SUM(E24:N24)</f>
        <v>16952.91</v>
      </c>
      <c r="Q24" s="37">
        <f>B22-P24</f>
        <v>11047.09</v>
      </c>
      <c r="R24" s="26"/>
      <c r="S24" s="26"/>
      <c r="T24" s="26"/>
    </row>
    <row r="25" spans="1:20" ht="15" customHeight="1" x14ac:dyDescent="0.3">
      <c r="C25" s="72"/>
      <c r="D25" s="73" t="s">
        <v>59</v>
      </c>
      <c r="E25" s="36">
        <f>SUM(E26-E24)</f>
        <v>-18.440000000000055</v>
      </c>
      <c r="F25" s="36">
        <f>SUM(F26-F24)</f>
        <v>-52.510000000000218</v>
      </c>
      <c r="G25" s="36">
        <f t="shared" ref="G25:N25" si="1">SUM(G26-G24)</f>
        <v>-37.980000000000018</v>
      </c>
      <c r="H25" s="36">
        <f t="shared" si="1"/>
        <v>-20.210000000000036</v>
      </c>
      <c r="I25" s="36">
        <f t="shared" si="1"/>
        <v>10.640000000000327</v>
      </c>
      <c r="J25" s="36">
        <f t="shared" si="1"/>
        <v>-2695.95</v>
      </c>
      <c r="K25" s="36">
        <f t="shared" si="1"/>
        <v>0</v>
      </c>
      <c r="L25" s="36">
        <f t="shared" si="1"/>
        <v>0</v>
      </c>
      <c r="M25" s="36">
        <f t="shared" si="1"/>
        <v>0</v>
      </c>
      <c r="N25">
        <f t="shared" si="1"/>
        <v>0</v>
      </c>
      <c r="O25" s="36"/>
      <c r="P25" s="36"/>
      <c r="Q25" s="26"/>
      <c r="R25" s="26"/>
      <c r="S25" s="26"/>
    </row>
    <row r="26" spans="1:20" ht="15.6" x14ac:dyDescent="0.3">
      <c r="D26" s="47" t="s">
        <v>27</v>
      </c>
      <c r="E26" s="47">
        <v>2568.87</v>
      </c>
      <c r="F26" s="47">
        <v>2147.87</v>
      </c>
      <c r="G26" s="47">
        <v>2870.87</v>
      </c>
      <c r="H26" s="47">
        <v>4152.87</v>
      </c>
      <c r="I26" s="47">
        <v>2397.98</v>
      </c>
      <c r="J26" s="47"/>
      <c r="K26" s="47"/>
      <c r="L26" s="47"/>
      <c r="M26" s="47"/>
      <c r="N26" s="47"/>
      <c r="P26" s="32">
        <f>SUM(E26:N26)</f>
        <v>14138.46</v>
      </c>
      <c r="Q26" s="32">
        <f>B22-P26</f>
        <v>13861.54</v>
      </c>
      <c r="R26" s="26"/>
      <c r="S26" s="26"/>
      <c r="T26" s="26"/>
    </row>
    <row r="27" spans="1:20" ht="15.6" x14ac:dyDescent="0.3">
      <c r="A27" s="26"/>
      <c r="B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39"/>
      <c r="P27" s="26"/>
      <c r="Q27" s="26"/>
      <c r="R27" s="26"/>
      <c r="S27" s="26"/>
      <c r="T27" s="26"/>
    </row>
    <row r="28" spans="1:20" ht="15.6" x14ac:dyDescent="0.3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67"/>
      <c r="O28" s="26"/>
      <c r="P28" s="26"/>
      <c r="Q28" s="26"/>
      <c r="R28" s="26"/>
      <c r="S28" s="26"/>
      <c r="T28" s="26"/>
    </row>
    <row r="29" spans="1:20" x14ac:dyDescent="0.3">
      <c r="E29" s="2"/>
      <c r="F29" s="2"/>
      <c r="G29" s="2"/>
      <c r="H29" s="2"/>
      <c r="I29" s="2"/>
      <c r="J29" s="2"/>
      <c r="T29" s="2"/>
    </row>
    <row r="30" spans="1:20" x14ac:dyDescent="0.3">
      <c r="E30" s="2"/>
    </row>
  </sheetData>
  <mergeCells count="8">
    <mergeCell ref="B5:B7"/>
    <mergeCell ref="B13:B15"/>
    <mergeCell ref="B17:B19"/>
    <mergeCell ref="A17:A19"/>
    <mergeCell ref="A5:A7"/>
    <mergeCell ref="A13:A15"/>
    <mergeCell ref="A9:A11"/>
    <mergeCell ref="B9:B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2"/>
  <sheetViews>
    <sheetView zoomScale="80" zoomScaleNormal="80" workbookViewId="0">
      <pane xSplit="1" topLeftCell="F1" activePane="topRight" state="frozen"/>
      <selection pane="topRight" activeCell="I41" sqref="I41"/>
    </sheetView>
  </sheetViews>
  <sheetFormatPr baseColWidth="10" defaultRowHeight="14.4" x14ac:dyDescent="0.3"/>
  <cols>
    <col min="1" max="1" width="11.88671875" customWidth="1"/>
    <col min="2" max="2" width="12.6640625" customWidth="1"/>
    <col min="3" max="3" width="6.109375" customWidth="1"/>
    <col min="4" max="4" width="15" customWidth="1"/>
    <col min="5" max="6" width="12.109375" customWidth="1"/>
    <col min="7" max="7" width="14" customWidth="1"/>
    <col min="8" max="8" width="12.109375" customWidth="1"/>
    <col min="9" max="9" width="13.88671875" customWidth="1"/>
    <col min="10" max="10" width="11.33203125" customWidth="1"/>
    <col min="11" max="15" width="12.109375" customWidth="1"/>
    <col min="16" max="16" width="6.5546875" customWidth="1"/>
    <col min="17" max="17" width="19.88671875" customWidth="1"/>
    <col min="18" max="18" width="22.33203125" customWidth="1"/>
  </cols>
  <sheetData>
    <row r="1" spans="1:20" ht="23.4" x14ac:dyDescent="0.45">
      <c r="B1" s="26"/>
      <c r="C1" s="26"/>
      <c r="D1" s="26"/>
      <c r="E1" s="26"/>
      <c r="F1" s="26"/>
      <c r="G1" s="26"/>
      <c r="H1" s="26"/>
      <c r="I1" s="49" t="s">
        <v>75</v>
      </c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ht="15.6" x14ac:dyDescent="0.3">
      <c r="A2" s="26"/>
      <c r="B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Q2" s="26"/>
      <c r="R2" s="26"/>
      <c r="S2" s="26"/>
      <c r="T2" s="26"/>
    </row>
    <row r="3" spans="1:20" ht="15.6" x14ac:dyDescent="0.3">
      <c r="A3" s="26"/>
      <c r="B3" s="42" t="s">
        <v>15</v>
      </c>
      <c r="D3" s="26"/>
      <c r="E3" s="42" t="s">
        <v>31</v>
      </c>
      <c r="F3" s="42" t="s">
        <v>32</v>
      </c>
      <c r="G3" s="42" t="s">
        <v>33</v>
      </c>
      <c r="H3" s="42" t="s">
        <v>34</v>
      </c>
      <c r="I3" s="42" t="s">
        <v>35</v>
      </c>
      <c r="J3" s="42" t="s">
        <v>30</v>
      </c>
      <c r="K3" s="42" t="s">
        <v>48</v>
      </c>
      <c r="L3" s="42" t="s">
        <v>58</v>
      </c>
      <c r="M3" s="42" t="s">
        <v>16</v>
      </c>
      <c r="N3" s="42" t="s">
        <v>36</v>
      </c>
      <c r="O3" s="60" t="s">
        <v>89</v>
      </c>
      <c r="Q3" s="43" t="s">
        <v>21</v>
      </c>
      <c r="R3" s="43" t="s">
        <v>20</v>
      </c>
      <c r="S3" s="26"/>
      <c r="T3" s="26"/>
    </row>
    <row r="4" spans="1:20" ht="5.25" customHeight="1" x14ac:dyDescent="0.3">
      <c r="A4" s="27"/>
      <c r="B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Q4" s="27"/>
      <c r="R4" s="27"/>
      <c r="S4" s="26"/>
      <c r="T4" s="26"/>
    </row>
    <row r="5" spans="1:20" ht="15.6" x14ac:dyDescent="0.3">
      <c r="A5" s="101" t="s">
        <v>62</v>
      </c>
      <c r="B5" s="95">
        <v>4200</v>
      </c>
      <c r="D5" s="28" t="s">
        <v>17</v>
      </c>
      <c r="E5" s="29">
        <v>460</v>
      </c>
      <c r="F5" s="29">
        <v>500</v>
      </c>
      <c r="G5" s="29">
        <v>400</v>
      </c>
      <c r="H5" s="29">
        <v>340</v>
      </c>
      <c r="I5" s="29">
        <v>430</v>
      </c>
      <c r="J5" s="29">
        <v>430</v>
      </c>
      <c r="K5" s="29">
        <v>430</v>
      </c>
      <c r="L5" s="29">
        <v>430</v>
      </c>
      <c r="M5" s="29">
        <v>560</v>
      </c>
      <c r="N5" s="29">
        <v>320</v>
      </c>
      <c r="O5" s="61"/>
      <c r="Q5" s="29">
        <f>SUM(E5:N5)</f>
        <v>4300</v>
      </c>
      <c r="R5" s="36"/>
      <c r="S5" s="26"/>
      <c r="T5" s="26"/>
    </row>
    <row r="6" spans="1:20" ht="15.6" x14ac:dyDescent="0.3">
      <c r="A6" s="101"/>
      <c r="B6" s="96"/>
      <c r="D6" s="28" t="s">
        <v>18</v>
      </c>
      <c r="E6" s="30">
        <v>456.09</v>
      </c>
      <c r="F6" s="30">
        <v>463.55</v>
      </c>
      <c r="G6" s="30">
        <v>397.81</v>
      </c>
      <c r="H6" s="30">
        <v>379.47</v>
      </c>
      <c r="I6" s="30">
        <v>396.08</v>
      </c>
      <c r="J6" s="30"/>
      <c r="K6" s="30"/>
      <c r="L6" s="30"/>
      <c r="M6" s="30"/>
      <c r="N6" s="30"/>
      <c r="O6" s="62"/>
      <c r="Q6" s="30">
        <f>SUM(E6:N6)</f>
        <v>2093</v>
      </c>
      <c r="R6" s="37">
        <f>B5-Q6</f>
        <v>2107</v>
      </c>
      <c r="S6" s="55"/>
      <c r="T6" s="26"/>
    </row>
    <row r="7" spans="1:20" ht="15.6" x14ac:dyDescent="0.3">
      <c r="A7" s="101"/>
      <c r="B7" s="97"/>
      <c r="D7" s="28" t="s">
        <v>56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63"/>
      <c r="Q7" s="32"/>
      <c r="R7" s="48"/>
      <c r="S7" s="55"/>
      <c r="T7" s="26"/>
    </row>
    <row r="8" spans="1:20" ht="4.5" customHeight="1" x14ac:dyDescent="0.3">
      <c r="A8" s="27"/>
      <c r="B8" s="33"/>
      <c r="D8" s="27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Q8" s="34"/>
      <c r="R8" s="34"/>
      <c r="S8" s="55"/>
      <c r="T8" s="26"/>
    </row>
    <row r="9" spans="1:20" ht="15.6" x14ac:dyDescent="0.3">
      <c r="A9" s="101" t="s">
        <v>63</v>
      </c>
      <c r="B9" s="95">
        <v>1000</v>
      </c>
      <c r="D9" s="28" t="s">
        <v>17</v>
      </c>
      <c r="E9" s="29">
        <v>100</v>
      </c>
      <c r="F9" s="29">
        <v>100</v>
      </c>
      <c r="G9" s="29">
        <v>100</v>
      </c>
      <c r="H9" s="29">
        <v>100</v>
      </c>
      <c r="I9" s="29">
        <v>100</v>
      </c>
      <c r="J9" s="29">
        <v>100</v>
      </c>
      <c r="K9" s="29">
        <v>100</v>
      </c>
      <c r="L9" s="29">
        <v>100</v>
      </c>
      <c r="M9" s="29">
        <v>100</v>
      </c>
      <c r="N9" s="29">
        <v>100</v>
      </c>
      <c r="O9" s="61"/>
      <c r="Q9" s="29">
        <f>SUM(E9:N9)</f>
        <v>1000</v>
      </c>
      <c r="R9" s="36"/>
      <c r="S9" s="55"/>
      <c r="T9" s="26"/>
    </row>
    <row r="10" spans="1:20" ht="15.6" x14ac:dyDescent="0.3">
      <c r="A10" s="101"/>
      <c r="B10" s="96"/>
      <c r="D10" s="28" t="s">
        <v>18</v>
      </c>
      <c r="E10" s="29">
        <v>97.1</v>
      </c>
      <c r="F10" s="30">
        <v>118.21</v>
      </c>
      <c r="G10" s="30">
        <v>111.84</v>
      </c>
      <c r="H10" s="30">
        <v>101.92</v>
      </c>
      <c r="I10" s="30">
        <v>95.55</v>
      </c>
      <c r="J10" s="30">
        <v>105.38</v>
      </c>
      <c r="K10" s="30"/>
      <c r="L10" s="30"/>
      <c r="M10" s="30"/>
      <c r="N10" s="30"/>
      <c r="O10" s="62"/>
      <c r="Q10" s="30">
        <f>SUM(E10:N10)</f>
        <v>630</v>
      </c>
      <c r="R10" s="37">
        <f>B9-Q10</f>
        <v>370</v>
      </c>
      <c r="S10" s="55"/>
      <c r="T10" s="26"/>
    </row>
    <row r="11" spans="1:20" ht="15.6" x14ac:dyDescent="0.3">
      <c r="A11" s="101"/>
      <c r="B11" s="97"/>
      <c r="D11" s="35" t="s">
        <v>56</v>
      </c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63"/>
      <c r="Q11" s="32"/>
      <c r="R11" s="32"/>
      <c r="S11" s="55"/>
      <c r="T11" s="26"/>
    </row>
    <row r="12" spans="1:20" ht="3.75" customHeight="1" x14ac:dyDescent="0.3">
      <c r="A12" s="27"/>
      <c r="B12" s="33"/>
      <c r="D12" s="27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Q12" s="34"/>
      <c r="R12" s="34"/>
      <c r="S12" s="55"/>
      <c r="T12" s="26"/>
    </row>
    <row r="13" spans="1:20" ht="15.6" x14ac:dyDescent="0.3">
      <c r="A13" s="98" t="s">
        <v>64</v>
      </c>
      <c r="B13" s="95">
        <v>4100</v>
      </c>
      <c r="D13" s="45" t="s">
        <v>17</v>
      </c>
      <c r="E13" s="29">
        <v>730</v>
      </c>
      <c r="F13" s="29">
        <v>500</v>
      </c>
      <c r="G13" s="29">
        <v>500</v>
      </c>
      <c r="H13" s="29">
        <v>320</v>
      </c>
      <c r="I13" s="29">
        <v>350</v>
      </c>
      <c r="J13" s="29">
        <v>400</v>
      </c>
      <c r="K13" s="29">
        <v>400</v>
      </c>
      <c r="L13" s="29">
        <v>400</v>
      </c>
      <c r="M13" s="29">
        <v>400</v>
      </c>
      <c r="N13" s="29">
        <v>400</v>
      </c>
      <c r="O13" s="61"/>
      <c r="Q13" s="29">
        <f>SUM(E13:N13)</f>
        <v>4400</v>
      </c>
      <c r="R13" s="29"/>
      <c r="S13" s="55"/>
      <c r="T13" s="26"/>
    </row>
    <row r="14" spans="1:20" ht="15.6" x14ac:dyDescent="0.3">
      <c r="A14" s="99"/>
      <c r="B14" s="96"/>
      <c r="D14" s="45" t="s">
        <v>18</v>
      </c>
      <c r="E14" s="30">
        <v>725.63</v>
      </c>
      <c r="F14" s="30">
        <v>635.91</v>
      </c>
      <c r="G14" s="30">
        <v>496.31</v>
      </c>
      <c r="H14" s="30">
        <v>390.8</v>
      </c>
      <c r="I14" s="30">
        <v>349.02</v>
      </c>
      <c r="J14" s="30"/>
      <c r="K14" s="30"/>
      <c r="L14" s="30"/>
      <c r="M14" s="30"/>
      <c r="N14" s="30"/>
      <c r="O14" s="62"/>
      <c r="Q14" s="30">
        <f>SUM(E14:N14)</f>
        <v>2597.67</v>
      </c>
      <c r="R14" s="30">
        <f>B13-Q14</f>
        <v>1502.33</v>
      </c>
      <c r="S14" s="55"/>
      <c r="T14" s="26"/>
    </row>
    <row r="15" spans="1:20" ht="15.6" x14ac:dyDescent="0.3">
      <c r="A15" s="100"/>
      <c r="B15" s="97"/>
      <c r="D15" s="45" t="s">
        <v>56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63"/>
      <c r="Q15" s="32"/>
      <c r="R15" s="32"/>
      <c r="S15" s="55"/>
      <c r="T15" s="26"/>
    </row>
    <row r="16" spans="1:20" ht="5.25" customHeight="1" x14ac:dyDescent="0.3">
      <c r="A16" s="27"/>
      <c r="B16" s="34"/>
      <c r="D16" s="27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Q16" s="34"/>
      <c r="R16" s="34"/>
      <c r="S16" s="55"/>
      <c r="T16" s="26"/>
    </row>
    <row r="17" spans="1:20" ht="15.6" x14ac:dyDescent="0.3">
      <c r="A17" s="98">
        <v>700</v>
      </c>
      <c r="B17" s="95">
        <v>3900</v>
      </c>
      <c r="D17" s="45" t="s">
        <v>17</v>
      </c>
      <c r="E17" s="29">
        <v>350</v>
      </c>
      <c r="F17" s="29">
        <v>350</v>
      </c>
      <c r="G17" s="29">
        <v>350</v>
      </c>
      <c r="H17" s="29">
        <v>450</v>
      </c>
      <c r="I17" s="29">
        <v>400</v>
      </c>
      <c r="J17" s="29">
        <v>400</v>
      </c>
      <c r="K17" s="29">
        <v>400</v>
      </c>
      <c r="L17" s="29">
        <v>400</v>
      </c>
      <c r="M17" s="29">
        <v>400</v>
      </c>
      <c r="N17" s="29">
        <v>400</v>
      </c>
      <c r="O17" s="61"/>
      <c r="Q17" s="29">
        <f>SUM(E17:N17)</f>
        <v>3900</v>
      </c>
      <c r="R17" s="29"/>
      <c r="S17" s="55"/>
      <c r="T17" s="26"/>
    </row>
    <row r="18" spans="1:20" ht="15.6" x14ac:dyDescent="0.3">
      <c r="A18" s="99"/>
      <c r="B18" s="96"/>
      <c r="D18" s="45" t="s">
        <v>18</v>
      </c>
      <c r="E18" s="30">
        <v>347.12</v>
      </c>
      <c r="F18" s="30">
        <v>358.31</v>
      </c>
      <c r="G18" s="30">
        <v>354.35</v>
      </c>
      <c r="H18" s="30">
        <v>457.59</v>
      </c>
      <c r="I18" s="30">
        <v>403.13</v>
      </c>
      <c r="J18" s="30">
        <v>472.61</v>
      </c>
      <c r="K18" s="30"/>
      <c r="L18" s="30"/>
      <c r="M18" s="30"/>
      <c r="N18" s="30"/>
      <c r="O18" s="62"/>
      <c r="Q18" s="30">
        <f>SUM(E18:N18)</f>
        <v>2393.11</v>
      </c>
      <c r="R18" s="30">
        <f>B17-Q18</f>
        <v>1506.8899999999999</v>
      </c>
      <c r="S18" s="55"/>
      <c r="T18" s="26"/>
    </row>
    <row r="19" spans="1:20" ht="15.6" x14ac:dyDescent="0.3">
      <c r="A19" s="100"/>
      <c r="B19" s="97"/>
      <c r="D19" s="45" t="s">
        <v>56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63"/>
      <c r="Q19" s="32"/>
      <c r="R19" s="32"/>
      <c r="S19" s="55"/>
      <c r="T19" s="26"/>
    </row>
    <row r="20" spans="1:20" ht="5.25" customHeight="1" x14ac:dyDescent="0.3">
      <c r="A20" s="27"/>
      <c r="B20" s="34"/>
      <c r="D20" s="27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Q20" s="34"/>
      <c r="R20" s="34"/>
      <c r="S20" s="55"/>
      <c r="T20" s="26"/>
    </row>
    <row r="21" spans="1:20" ht="15.6" x14ac:dyDescent="0.3">
      <c r="A21" s="98">
        <v>900</v>
      </c>
      <c r="B21" s="95">
        <v>3200</v>
      </c>
      <c r="D21" s="45" t="s">
        <v>17</v>
      </c>
      <c r="E21" s="29">
        <v>300</v>
      </c>
      <c r="F21" s="29">
        <v>300</v>
      </c>
      <c r="G21" s="29">
        <v>300</v>
      </c>
      <c r="H21" s="29">
        <v>300</v>
      </c>
      <c r="I21" s="29">
        <v>400</v>
      </c>
      <c r="J21" s="29">
        <v>400</v>
      </c>
      <c r="K21" s="29">
        <v>320</v>
      </c>
      <c r="L21" s="29">
        <v>320</v>
      </c>
      <c r="M21" s="29">
        <v>330</v>
      </c>
      <c r="N21" s="29">
        <v>330</v>
      </c>
      <c r="O21" s="61"/>
      <c r="Q21" s="29">
        <f>SUM(E21:N21)</f>
        <v>3300</v>
      </c>
      <c r="R21" s="29"/>
      <c r="S21" s="55"/>
      <c r="T21" s="26"/>
    </row>
    <row r="22" spans="1:20" ht="15.6" x14ac:dyDescent="0.3">
      <c r="A22" s="99"/>
      <c r="B22" s="96"/>
      <c r="D22" s="45" t="s">
        <v>18</v>
      </c>
      <c r="E22" s="30">
        <v>299.7</v>
      </c>
      <c r="F22" s="30">
        <v>294.52</v>
      </c>
      <c r="G22" s="30">
        <v>255.21</v>
      </c>
      <c r="H22" s="30">
        <v>301.35000000000002</v>
      </c>
      <c r="I22" s="30">
        <v>359.04</v>
      </c>
      <c r="J22" s="30"/>
      <c r="K22" s="30"/>
      <c r="L22" s="30"/>
      <c r="M22" s="30"/>
      <c r="N22" s="30"/>
      <c r="O22" s="62"/>
      <c r="Q22" s="30">
        <f>SUM(E22:N22)</f>
        <v>1509.8200000000002</v>
      </c>
      <c r="R22" s="30">
        <f>B21-Q22</f>
        <v>1690.1799999999998</v>
      </c>
      <c r="S22" s="55"/>
      <c r="T22" s="26"/>
    </row>
    <row r="23" spans="1:20" ht="15.6" x14ac:dyDescent="0.3">
      <c r="A23" s="100"/>
      <c r="B23" s="97"/>
      <c r="D23" s="45" t="s">
        <v>56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63"/>
      <c r="Q23" s="32"/>
      <c r="R23" s="32"/>
      <c r="S23" s="55"/>
      <c r="T23" s="26"/>
    </row>
    <row r="24" spans="1:20" ht="5.25" customHeight="1" x14ac:dyDescent="0.3">
      <c r="A24" s="27"/>
      <c r="B24" s="34"/>
      <c r="D24" s="27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Q24" s="34"/>
      <c r="R24" s="34"/>
      <c r="S24" s="55"/>
      <c r="T24" s="26"/>
    </row>
    <row r="25" spans="1:20" ht="15.6" x14ac:dyDescent="0.3">
      <c r="A25" s="98" t="s">
        <v>65</v>
      </c>
      <c r="B25" s="95">
        <v>900</v>
      </c>
      <c r="D25" s="45" t="s">
        <v>17</v>
      </c>
      <c r="E25" s="29">
        <v>200</v>
      </c>
      <c r="F25" s="29">
        <v>100</v>
      </c>
      <c r="G25" s="29"/>
      <c r="H25" s="29">
        <v>150</v>
      </c>
      <c r="I25" s="29">
        <v>100</v>
      </c>
      <c r="J25" s="29">
        <v>50</v>
      </c>
      <c r="K25" s="29"/>
      <c r="L25" s="29">
        <v>150</v>
      </c>
      <c r="M25" s="29"/>
      <c r="N25" s="29">
        <v>150</v>
      </c>
      <c r="O25" s="61"/>
      <c r="Q25" s="29">
        <f>SUM(E25:N25)</f>
        <v>900</v>
      </c>
      <c r="R25" s="29"/>
      <c r="S25" s="55"/>
      <c r="T25" s="26"/>
    </row>
    <row r="26" spans="1:20" ht="15.6" x14ac:dyDescent="0.3">
      <c r="A26" s="99"/>
      <c r="B26" s="96"/>
      <c r="D26" s="45" t="s">
        <v>18</v>
      </c>
      <c r="E26" s="30">
        <v>204.3</v>
      </c>
      <c r="F26" s="30">
        <v>99.87</v>
      </c>
      <c r="G26" s="30"/>
      <c r="H26" s="30">
        <v>148.06</v>
      </c>
      <c r="I26" s="30">
        <v>100.46</v>
      </c>
      <c r="J26" s="30">
        <v>49.1</v>
      </c>
      <c r="K26" s="30"/>
      <c r="L26" s="30"/>
      <c r="M26" s="30"/>
      <c r="N26" s="30"/>
      <c r="O26" s="62"/>
      <c r="Q26" s="30">
        <f>SUM(E26:N26)</f>
        <v>601.79000000000008</v>
      </c>
      <c r="R26" s="30">
        <f>B25-Q26</f>
        <v>298.20999999999992</v>
      </c>
      <c r="S26" s="55"/>
      <c r="T26" s="26"/>
    </row>
    <row r="27" spans="1:20" ht="15.6" x14ac:dyDescent="0.3">
      <c r="A27" s="100"/>
      <c r="B27" s="97"/>
      <c r="D27" s="45" t="s">
        <v>56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63"/>
      <c r="Q27" s="32"/>
      <c r="R27" s="32"/>
      <c r="S27" s="55"/>
      <c r="T27" s="26"/>
    </row>
    <row r="28" spans="1:20" ht="5.25" customHeight="1" x14ac:dyDescent="0.3">
      <c r="A28" s="27"/>
      <c r="B28" s="34"/>
      <c r="D28" s="27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Q28" s="34"/>
      <c r="R28" s="34"/>
      <c r="S28" s="55"/>
      <c r="T28" s="26"/>
    </row>
    <row r="29" spans="1:20" ht="15.6" x14ac:dyDescent="0.3">
      <c r="A29" s="98" t="s">
        <v>103</v>
      </c>
      <c r="B29" s="95">
        <v>500</v>
      </c>
      <c r="D29" s="45" t="s">
        <v>17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61"/>
      <c r="Q29" s="29">
        <f>SUM(E29:N29)</f>
        <v>0</v>
      </c>
      <c r="R29" s="29"/>
      <c r="S29" s="55"/>
      <c r="T29" s="26"/>
    </row>
    <row r="30" spans="1:20" ht="15.6" x14ac:dyDescent="0.3">
      <c r="A30" s="99"/>
      <c r="B30" s="96"/>
      <c r="D30" s="45" t="s">
        <v>18</v>
      </c>
      <c r="E30" s="30">
        <v>83.72</v>
      </c>
      <c r="F30" s="30">
        <v>18.2</v>
      </c>
      <c r="G30" s="30"/>
      <c r="H30" s="30">
        <v>12</v>
      </c>
      <c r="I30" s="30">
        <v>365.37</v>
      </c>
      <c r="J30" s="30"/>
      <c r="K30" s="30"/>
      <c r="L30" s="30"/>
      <c r="M30" s="52" t="s">
        <v>102</v>
      </c>
      <c r="N30" s="30"/>
      <c r="O30" s="62"/>
      <c r="Q30" s="30">
        <f>SUM(E30:N30)</f>
        <v>479.29</v>
      </c>
      <c r="R30" s="30">
        <f>B29-Q30</f>
        <v>20.70999999999998</v>
      </c>
      <c r="S30" s="55"/>
      <c r="T30" s="26"/>
    </row>
    <row r="31" spans="1:20" ht="15.6" x14ac:dyDescent="0.3">
      <c r="A31" s="100"/>
      <c r="B31" s="97"/>
      <c r="D31" s="45" t="s">
        <v>56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63"/>
      <c r="Q31" s="32"/>
      <c r="R31" s="32"/>
      <c r="S31" s="26"/>
      <c r="T31" s="26"/>
    </row>
    <row r="32" spans="1:20" ht="5.25" customHeight="1" x14ac:dyDescent="0.3">
      <c r="A32" s="27"/>
      <c r="B32" s="34"/>
      <c r="D32" s="27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Q32" s="34"/>
      <c r="R32" s="34"/>
      <c r="S32" s="26"/>
      <c r="T32" s="26"/>
    </row>
    <row r="33" spans="1:20" ht="15.6" x14ac:dyDescent="0.3">
      <c r="A33" s="40"/>
      <c r="B33" s="41"/>
      <c r="C33" s="17"/>
      <c r="D33" s="40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17"/>
      <c r="Q33" s="41"/>
      <c r="R33" s="41"/>
      <c r="S33" s="40"/>
      <c r="T33" s="40"/>
    </row>
    <row r="34" spans="1:20" ht="15.6" x14ac:dyDescent="0.3">
      <c r="A34" s="44" t="s">
        <v>60</v>
      </c>
      <c r="B34" s="50">
        <f>SUM(B5:B31)</f>
        <v>17800</v>
      </c>
      <c r="Q34" s="43" t="s">
        <v>21</v>
      </c>
      <c r="R34" s="43" t="s">
        <v>20</v>
      </c>
      <c r="S34" s="26"/>
      <c r="T34" s="26"/>
    </row>
    <row r="35" spans="1:20" ht="15.6" x14ac:dyDescent="0.3">
      <c r="D35" s="35" t="s">
        <v>26</v>
      </c>
      <c r="E35" s="36">
        <f>E5+E9+E13+E17+E21+E25+E29</f>
        <v>2140</v>
      </c>
      <c r="F35" s="36">
        <f t="shared" ref="F35:N35" si="0">F5+F9+F13+F17+F21+F25+F29</f>
        <v>1850</v>
      </c>
      <c r="G35" s="36">
        <f t="shared" si="0"/>
        <v>1650</v>
      </c>
      <c r="H35" s="36">
        <f t="shared" si="0"/>
        <v>1660</v>
      </c>
      <c r="I35" s="36">
        <f t="shared" si="0"/>
        <v>1780</v>
      </c>
      <c r="J35" s="36">
        <f t="shared" si="0"/>
        <v>1780</v>
      </c>
      <c r="K35" s="36">
        <f t="shared" si="0"/>
        <v>1650</v>
      </c>
      <c r="L35" s="36">
        <f t="shared" si="0"/>
        <v>1800</v>
      </c>
      <c r="M35" s="36">
        <f t="shared" si="0"/>
        <v>1790</v>
      </c>
      <c r="N35" s="36">
        <f t="shared" si="0"/>
        <v>1700</v>
      </c>
      <c r="O35" s="64"/>
      <c r="Q35" s="36">
        <f>SUM(E35:N35)</f>
        <v>17800</v>
      </c>
      <c r="R35" s="36"/>
      <c r="S35" s="26"/>
      <c r="T35" s="26"/>
    </row>
    <row r="36" spans="1:20" ht="15.6" x14ac:dyDescent="0.3">
      <c r="D36" s="46" t="s">
        <v>28</v>
      </c>
      <c r="E36" s="31">
        <f>E6+E10+E14+E18+E22+E26+E30</f>
        <v>2213.66</v>
      </c>
      <c r="F36" s="31">
        <f>F6+F10+F14+F18+F22+F26+F30</f>
        <v>1988.57</v>
      </c>
      <c r="G36" s="31">
        <f t="shared" ref="G36:N36" si="1">G6+G10+G14+G18+G22+G26+G30</f>
        <v>1615.52</v>
      </c>
      <c r="H36" s="31">
        <f>H6+H10+H14+H18+H22+H26+H30</f>
        <v>1791.19</v>
      </c>
      <c r="I36" s="31">
        <f t="shared" si="1"/>
        <v>2068.65</v>
      </c>
      <c r="J36" s="31">
        <v>627.09</v>
      </c>
      <c r="K36" s="31">
        <f t="shared" si="1"/>
        <v>0</v>
      </c>
      <c r="L36" s="31">
        <f t="shared" si="1"/>
        <v>0</v>
      </c>
      <c r="M36" s="31" t="e">
        <f t="shared" si="1"/>
        <v>#VALUE!</v>
      </c>
      <c r="N36" s="31">
        <f t="shared" si="1"/>
        <v>0</v>
      </c>
      <c r="O36" s="65"/>
      <c r="Q36" s="37" t="e">
        <f>SUM(E36:N36)</f>
        <v>#VALUE!</v>
      </c>
      <c r="R36" s="37" t="e">
        <f>B34-Q36</f>
        <v>#VALUE!</v>
      </c>
      <c r="S36" s="26"/>
      <c r="T36" s="26"/>
    </row>
    <row r="37" spans="1:20" ht="15.6" x14ac:dyDescent="0.3">
      <c r="D37" s="38" t="s">
        <v>59</v>
      </c>
      <c r="E37" s="36">
        <f>SUM(E36-E38)</f>
        <v>19.889999999999873</v>
      </c>
      <c r="F37" s="36">
        <f t="shared" ref="F37:N37" si="2">F36-F38</f>
        <v>62.179999999999836</v>
      </c>
      <c r="G37" s="36">
        <f t="shared" si="2"/>
        <v>0.15000000000009095</v>
      </c>
      <c r="H37" s="36">
        <f>H36-H38</f>
        <v>69.200000000000045</v>
      </c>
      <c r="I37" s="36">
        <f t="shared" si="2"/>
        <v>5.999999999994543E-2</v>
      </c>
      <c r="J37" s="36">
        <f t="shared" si="2"/>
        <v>627.09</v>
      </c>
      <c r="K37" s="36">
        <f t="shared" si="2"/>
        <v>0</v>
      </c>
      <c r="L37" s="36">
        <f t="shared" si="2"/>
        <v>0</v>
      </c>
      <c r="M37" s="36" t="e">
        <f t="shared" si="2"/>
        <v>#VALUE!</v>
      </c>
      <c r="N37" s="36">
        <f t="shared" si="2"/>
        <v>0</v>
      </c>
      <c r="O37" s="64"/>
      <c r="Q37" s="36">
        <f>SUM(E37:K37)</f>
        <v>778.56999999999982</v>
      </c>
      <c r="R37" s="36"/>
      <c r="S37" s="26"/>
      <c r="T37" s="26"/>
    </row>
    <row r="38" spans="1:20" ht="15.6" x14ac:dyDescent="0.3">
      <c r="D38" s="47" t="s">
        <v>27</v>
      </c>
      <c r="E38" s="47">
        <v>2193.77</v>
      </c>
      <c r="F38" s="47">
        <v>1926.39</v>
      </c>
      <c r="G38" s="47">
        <v>1615.37</v>
      </c>
      <c r="H38" s="47">
        <f>1515.65+206.34</f>
        <v>1721.99</v>
      </c>
      <c r="I38" s="47">
        <v>2068.59</v>
      </c>
      <c r="J38" s="47"/>
      <c r="K38" s="47"/>
      <c r="L38" s="47"/>
      <c r="M38" s="47"/>
      <c r="N38" s="47"/>
      <c r="O38" s="66"/>
      <c r="Q38" s="32">
        <f>SUM(E38:O38)</f>
        <v>9526.11</v>
      </c>
      <c r="R38" s="32">
        <f>B34-Q38</f>
        <v>8273.89</v>
      </c>
      <c r="S38" s="26"/>
      <c r="T38" s="26"/>
    </row>
    <row r="39" spans="1:20" ht="15.6" x14ac:dyDescent="0.3">
      <c r="A39" s="26"/>
      <c r="B39" s="26"/>
      <c r="D39" s="26"/>
      <c r="E39" s="26"/>
      <c r="F39" s="26"/>
      <c r="G39" s="26"/>
      <c r="H39" s="26">
        <v>28.66</v>
      </c>
      <c r="I39" s="26"/>
      <c r="J39" s="26"/>
      <c r="K39" s="26"/>
      <c r="L39" s="26"/>
      <c r="M39" s="26"/>
      <c r="N39" s="39"/>
      <c r="O39" s="39"/>
      <c r="Q39" s="26"/>
      <c r="R39" s="26"/>
      <c r="S39" s="26"/>
      <c r="T39" s="26"/>
    </row>
    <row r="40" spans="1:20" ht="15.6" x14ac:dyDescent="0.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</row>
    <row r="41" spans="1:20" x14ac:dyDescent="0.3">
      <c r="A41" s="2"/>
      <c r="B41" s="2"/>
      <c r="C41" s="2"/>
      <c r="D41" s="2"/>
      <c r="E41" s="2"/>
      <c r="F41" s="2"/>
    </row>
    <row r="42" spans="1:20" x14ac:dyDescent="0.3">
      <c r="A42" s="2"/>
    </row>
  </sheetData>
  <mergeCells count="14">
    <mergeCell ref="A5:A7"/>
    <mergeCell ref="B5:B7"/>
    <mergeCell ref="A9:A11"/>
    <mergeCell ref="B9:B11"/>
    <mergeCell ref="A13:A15"/>
    <mergeCell ref="B13:B15"/>
    <mergeCell ref="A29:A31"/>
    <mergeCell ref="B29:B31"/>
    <mergeCell ref="A17:A19"/>
    <mergeCell ref="B17:B19"/>
    <mergeCell ref="A21:A23"/>
    <mergeCell ref="B21:B23"/>
    <mergeCell ref="A25:A27"/>
    <mergeCell ref="B25:B2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0"/>
  <sheetViews>
    <sheetView tabSelected="1" topLeftCell="C1" zoomScaleNormal="100" workbookViewId="0">
      <selection activeCell="I13" sqref="I13"/>
    </sheetView>
  </sheetViews>
  <sheetFormatPr baseColWidth="10" defaultRowHeight="14.4" x14ac:dyDescent="0.3"/>
  <cols>
    <col min="2" max="2" width="12.5546875" customWidth="1"/>
    <col min="3" max="3" width="4.44140625" customWidth="1"/>
    <col min="4" max="12" width="11.88671875" customWidth="1"/>
    <col min="13" max="14" width="12.88671875" customWidth="1"/>
    <col min="15" max="15" width="11.5546875" customWidth="1"/>
    <col min="16" max="16" width="5.88671875" customWidth="1"/>
    <col min="17" max="17" width="13" customWidth="1"/>
    <col min="18" max="18" width="16.88671875" customWidth="1"/>
  </cols>
  <sheetData>
    <row r="1" spans="1:19" ht="23.4" x14ac:dyDescent="0.45">
      <c r="B1" s="26"/>
      <c r="C1" s="26"/>
      <c r="D1" s="26"/>
      <c r="E1" s="26"/>
      <c r="F1" s="26"/>
      <c r="G1" s="26"/>
      <c r="H1" s="49" t="s">
        <v>66</v>
      </c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15.6" x14ac:dyDescent="0.3">
      <c r="A2" s="26"/>
      <c r="B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Q2" s="26"/>
      <c r="R2" s="26"/>
      <c r="S2" s="26"/>
    </row>
    <row r="3" spans="1:19" ht="15.6" x14ac:dyDescent="0.3">
      <c r="A3" s="26"/>
      <c r="B3" s="42" t="s">
        <v>15</v>
      </c>
      <c r="D3" s="26"/>
      <c r="E3" s="42" t="s">
        <v>31</v>
      </c>
      <c r="F3" s="42" t="s">
        <v>32</v>
      </c>
      <c r="G3" s="42" t="s">
        <v>33</v>
      </c>
      <c r="H3" s="42" t="s">
        <v>34</v>
      </c>
      <c r="I3" s="42" t="s">
        <v>35</v>
      </c>
      <c r="J3" s="42" t="s">
        <v>30</v>
      </c>
      <c r="K3" s="42" t="s">
        <v>48</v>
      </c>
      <c r="L3" s="42" t="s">
        <v>58</v>
      </c>
      <c r="M3" s="42" t="s">
        <v>16</v>
      </c>
      <c r="N3" s="42" t="s">
        <v>36</v>
      </c>
      <c r="O3" s="42" t="s">
        <v>89</v>
      </c>
      <c r="Q3" s="43" t="s">
        <v>21</v>
      </c>
      <c r="R3" s="43" t="s">
        <v>20</v>
      </c>
      <c r="S3" s="26"/>
    </row>
    <row r="4" spans="1:19" ht="5.25" customHeight="1" x14ac:dyDescent="0.3">
      <c r="A4" s="27"/>
      <c r="B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Q4" s="27"/>
      <c r="R4" s="27"/>
      <c r="S4" s="26"/>
    </row>
    <row r="5" spans="1:19" ht="15.6" x14ac:dyDescent="0.3">
      <c r="A5" s="103" t="s">
        <v>24</v>
      </c>
      <c r="B5" s="102">
        <v>29000</v>
      </c>
      <c r="D5" s="28" t="s">
        <v>17</v>
      </c>
      <c r="E5" s="29">
        <v>2850</v>
      </c>
      <c r="F5" s="29">
        <v>2850</v>
      </c>
      <c r="G5" s="29">
        <v>2850</v>
      </c>
      <c r="H5" s="29">
        <v>2850</v>
      </c>
      <c r="I5" s="29">
        <v>2850</v>
      </c>
      <c r="J5" s="29">
        <v>2850</v>
      </c>
      <c r="K5" s="29">
        <v>2850</v>
      </c>
      <c r="L5" s="29">
        <v>2850</v>
      </c>
      <c r="M5" s="29">
        <v>2850</v>
      </c>
      <c r="N5" s="29">
        <v>2850</v>
      </c>
      <c r="O5" s="29">
        <v>1500</v>
      </c>
      <c r="Q5" s="29">
        <f>SUM(E5:O5)</f>
        <v>30000</v>
      </c>
      <c r="R5" s="36"/>
      <c r="S5" s="26"/>
    </row>
    <row r="6" spans="1:19" ht="15.6" x14ac:dyDescent="0.3">
      <c r="A6" s="103"/>
      <c r="B6" s="102"/>
      <c r="D6" s="51" t="s">
        <v>18</v>
      </c>
      <c r="E6" s="52">
        <v>2851.21</v>
      </c>
      <c r="F6" s="52">
        <v>2889.84</v>
      </c>
      <c r="G6" s="52">
        <v>2780.96</v>
      </c>
      <c r="H6" s="52">
        <v>3480.51</v>
      </c>
      <c r="I6" s="52">
        <v>2764.11</v>
      </c>
      <c r="J6" s="52">
        <v>2513.6</v>
      </c>
      <c r="K6" s="52"/>
      <c r="L6" s="52"/>
      <c r="M6" s="52"/>
      <c r="N6" s="52"/>
      <c r="O6" s="52"/>
      <c r="Q6" s="30">
        <f>SUM(E6:O6)</f>
        <v>17280.23</v>
      </c>
      <c r="R6" s="37">
        <f>B5-Q6</f>
        <v>11719.77</v>
      </c>
      <c r="S6" s="26"/>
    </row>
    <row r="7" spans="1:19" ht="15.75" customHeight="1" x14ac:dyDescent="0.3">
      <c r="A7" s="103"/>
      <c r="B7" s="102"/>
      <c r="D7" s="28" t="s">
        <v>56</v>
      </c>
      <c r="E7" s="32">
        <f>SUM(E6-E8)</f>
        <v>166.17999999999984</v>
      </c>
      <c r="F7" s="32">
        <f>SUM(F6-F8)</f>
        <v>292.30000000000018</v>
      </c>
      <c r="G7" s="32">
        <f>SUM(G6-G8)</f>
        <v>-100.11999999999989</v>
      </c>
      <c r="H7" s="32"/>
      <c r="I7" s="32">
        <f t="shared" ref="I7:O7" si="0">SUM(I6-I8)</f>
        <v>-70.359999999999673</v>
      </c>
      <c r="J7" s="32">
        <f t="shared" si="0"/>
        <v>80.909999999999854</v>
      </c>
      <c r="K7" s="32">
        <f t="shared" si="0"/>
        <v>0</v>
      </c>
      <c r="L7" s="32">
        <f t="shared" si="0"/>
        <v>0</v>
      </c>
      <c r="M7" s="32">
        <f t="shared" si="0"/>
        <v>0</v>
      </c>
      <c r="N7" s="32">
        <f t="shared" si="0"/>
        <v>0</v>
      </c>
      <c r="O7" s="32">
        <f t="shared" si="0"/>
        <v>0</v>
      </c>
      <c r="Q7" s="32">
        <f>SUM(E7:O7)</f>
        <v>368.91000000000031</v>
      </c>
      <c r="R7" s="48"/>
      <c r="S7" s="26"/>
    </row>
    <row r="8" spans="1:19" ht="15.75" customHeight="1" x14ac:dyDescent="0.3">
      <c r="A8" s="103"/>
      <c r="B8" s="102"/>
      <c r="D8" s="47" t="s">
        <v>27</v>
      </c>
      <c r="E8" s="47">
        <v>2685.03</v>
      </c>
      <c r="F8" s="47">
        <v>2597.54</v>
      </c>
      <c r="G8" s="47">
        <v>2881.08</v>
      </c>
      <c r="H8" s="47">
        <v>3370.77</v>
      </c>
      <c r="I8" s="47">
        <v>2834.47</v>
      </c>
      <c r="J8" s="47">
        <v>2432.69</v>
      </c>
      <c r="K8" s="47"/>
      <c r="L8" s="47"/>
      <c r="M8" s="47"/>
      <c r="N8" s="47"/>
      <c r="O8" s="47"/>
      <c r="Q8" s="32">
        <f>SUM(E8:O8)</f>
        <v>16801.579999999998</v>
      </c>
      <c r="R8" s="48">
        <f>B5-Q8</f>
        <v>12198.420000000002</v>
      </c>
      <c r="S8" s="26"/>
    </row>
    <row r="9" spans="1:19" ht="6.75" customHeight="1" x14ac:dyDescent="0.3">
      <c r="A9" s="27"/>
      <c r="B9" s="34"/>
      <c r="D9" s="27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Q9" s="34"/>
      <c r="R9" s="34"/>
      <c r="S9" s="26"/>
    </row>
    <row r="10" spans="1:19" ht="15.6" x14ac:dyDescent="0.3">
      <c r="A10" s="40"/>
      <c r="C10" s="17"/>
      <c r="D10" s="40"/>
      <c r="E10" s="41"/>
      <c r="G10" s="41"/>
      <c r="H10" s="41"/>
      <c r="I10" s="41"/>
      <c r="J10" s="41"/>
      <c r="K10" s="41"/>
      <c r="L10" s="41"/>
      <c r="M10" s="41"/>
      <c r="N10" s="41"/>
      <c r="O10" s="41"/>
      <c r="P10" s="17"/>
      <c r="Q10" s="41"/>
      <c r="R10" s="41"/>
      <c r="S10" s="40"/>
    </row>
  </sheetData>
  <mergeCells count="2">
    <mergeCell ref="B5:B8"/>
    <mergeCell ref="A5:A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2"/>
  <sheetViews>
    <sheetView zoomScale="80" zoomScaleNormal="80" workbookViewId="0">
      <pane xSplit="5" ySplit="20" topLeftCell="I21" activePane="bottomRight" state="frozen"/>
      <selection pane="topRight" activeCell="F1" sqref="F1"/>
      <selection pane="bottomLeft" activeCell="A21" sqref="A21"/>
      <selection pane="bottomRight" activeCell="L31" sqref="L31"/>
    </sheetView>
  </sheetViews>
  <sheetFormatPr baseColWidth="10" defaultRowHeight="14.4" x14ac:dyDescent="0.3"/>
  <cols>
    <col min="1" max="1" width="13.44140625" customWidth="1"/>
    <col min="2" max="2" width="12.5546875" customWidth="1"/>
    <col min="3" max="3" width="4.44140625" customWidth="1"/>
    <col min="4" max="4" width="13.6640625" bestFit="1" customWidth="1"/>
    <col min="5" max="12" width="11.88671875" customWidth="1"/>
    <col min="13" max="13" width="12.88671875" customWidth="1"/>
    <col min="14" max="14" width="11.5546875" customWidth="1"/>
    <col min="15" max="15" width="5.88671875" customWidth="1"/>
    <col min="16" max="16" width="13" customWidth="1"/>
    <col min="17" max="17" width="16.88671875" customWidth="1"/>
  </cols>
  <sheetData>
    <row r="1" spans="1:20" ht="23.4" x14ac:dyDescent="0.45">
      <c r="B1" s="26"/>
      <c r="C1" s="26"/>
      <c r="D1" s="26"/>
      <c r="E1" s="26"/>
      <c r="F1" s="26"/>
      <c r="G1" s="26"/>
      <c r="H1" s="49" t="s">
        <v>67</v>
      </c>
      <c r="J1" s="26"/>
      <c r="K1" s="26"/>
      <c r="L1" s="26"/>
      <c r="M1" s="26"/>
      <c r="N1" s="26"/>
      <c r="O1" s="26"/>
      <c r="P1" s="26"/>
      <c r="Q1" s="26"/>
      <c r="R1" s="26"/>
    </row>
    <row r="2" spans="1:20" ht="15.6" x14ac:dyDescent="0.3">
      <c r="A2" s="26"/>
      <c r="B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P2" s="26"/>
      <c r="Q2" s="26"/>
      <c r="R2" s="26"/>
    </row>
    <row r="3" spans="1:20" ht="15.6" x14ac:dyDescent="0.3">
      <c r="A3" s="26"/>
      <c r="B3" s="42" t="s">
        <v>15</v>
      </c>
      <c r="D3" s="26"/>
      <c r="E3" s="42" t="s">
        <v>31</v>
      </c>
      <c r="F3" s="42" t="s">
        <v>32</v>
      </c>
      <c r="G3" s="42" t="s">
        <v>33</v>
      </c>
      <c r="H3" s="42" t="s">
        <v>34</v>
      </c>
      <c r="I3" s="42" t="s">
        <v>35</v>
      </c>
      <c r="J3" s="42" t="s">
        <v>30</v>
      </c>
      <c r="K3" s="42" t="s">
        <v>48</v>
      </c>
      <c r="L3" s="42" t="s">
        <v>58</v>
      </c>
      <c r="M3" s="42" t="s">
        <v>16</v>
      </c>
      <c r="N3" s="42" t="s">
        <v>36</v>
      </c>
      <c r="P3" s="43" t="s">
        <v>21</v>
      </c>
      <c r="Q3" s="43" t="s">
        <v>20</v>
      </c>
      <c r="R3" s="26"/>
    </row>
    <row r="4" spans="1:20" ht="5.25" customHeight="1" x14ac:dyDescent="0.3">
      <c r="A4" s="27"/>
      <c r="B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P4" s="27"/>
      <c r="Q4" s="27"/>
      <c r="R4" s="26"/>
      <c r="S4" s="26"/>
      <c r="T4" s="26"/>
    </row>
    <row r="5" spans="1:20" ht="15.6" x14ac:dyDescent="0.3">
      <c r="A5" s="101" t="s">
        <v>81</v>
      </c>
      <c r="B5" s="96"/>
      <c r="D5" s="28" t="s">
        <v>18</v>
      </c>
      <c r="E5" s="30">
        <v>712.47</v>
      </c>
      <c r="F5" s="30">
        <v>615.21</v>
      </c>
      <c r="G5" s="30">
        <v>558.15</v>
      </c>
      <c r="H5" s="30">
        <v>849.47</v>
      </c>
      <c r="I5" s="30">
        <v>633.22</v>
      </c>
      <c r="J5" s="30">
        <v>667.79</v>
      </c>
      <c r="K5" s="30"/>
      <c r="L5" s="30"/>
      <c r="M5" s="30"/>
      <c r="N5" s="30"/>
      <c r="P5" s="30">
        <f>SUM(E5:N5)</f>
        <v>4036.3100000000004</v>
      </c>
      <c r="Q5" s="37"/>
      <c r="R5" s="26"/>
      <c r="S5" s="26"/>
      <c r="T5" s="26"/>
    </row>
    <row r="6" spans="1:20" ht="15.6" x14ac:dyDescent="0.3">
      <c r="A6" s="101"/>
      <c r="B6" s="97"/>
      <c r="D6" s="28" t="s">
        <v>56</v>
      </c>
      <c r="E6" s="32"/>
      <c r="F6" s="32"/>
      <c r="G6" s="32"/>
      <c r="H6" s="32"/>
      <c r="I6" s="32"/>
      <c r="J6" s="32"/>
      <c r="K6" s="32"/>
      <c r="L6" s="32"/>
      <c r="M6" s="32"/>
      <c r="N6" s="32"/>
      <c r="P6" s="32">
        <f t="shared" ref="P6:P18" si="0">SUM(E6:N6)</f>
        <v>0</v>
      </c>
      <c r="Q6" s="48"/>
      <c r="R6" s="26"/>
      <c r="S6" s="26"/>
      <c r="T6" s="26"/>
    </row>
    <row r="7" spans="1:20" ht="5.25" customHeight="1" x14ac:dyDescent="0.3">
      <c r="A7" s="27"/>
      <c r="B7" s="33"/>
      <c r="D7" s="27"/>
      <c r="E7" s="27"/>
      <c r="F7" s="34"/>
      <c r="G7" s="34"/>
      <c r="H7" s="34"/>
      <c r="I7" s="34"/>
      <c r="J7" s="34"/>
      <c r="K7" s="34"/>
      <c r="L7" s="34"/>
      <c r="M7" s="34"/>
      <c r="N7" s="34"/>
      <c r="P7" s="34">
        <f t="shared" si="0"/>
        <v>0</v>
      </c>
      <c r="Q7" s="34"/>
      <c r="R7" s="26"/>
      <c r="S7" s="26"/>
      <c r="T7" s="26"/>
    </row>
    <row r="8" spans="1:20" ht="15.6" x14ac:dyDescent="0.3">
      <c r="A8" s="101" t="s">
        <v>78</v>
      </c>
      <c r="B8" s="96"/>
      <c r="D8" s="28" t="s">
        <v>18</v>
      </c>
      <c r="E8" s="30">
        <v>403.39</v>
      </c>
      <c r="F8" s="30">
        <v>369.68</v>
      </c>
      <c r="G8" s="30">
        <v>268.95</v>
      </c>
      <c r="H8" s="30">
        <v>396.08</v>
      </c>
      <c r="I8" s="30">
        <v>466.74</v>
      </c>
      <c r="J8" s="30">
        <v>475.25</v>
      </c>
      <c r="K8" s="30"/>
      <c r="L8" s="30"/>
      <c r="M8" s="30"/>
      <c r="N8" s="30"/>
      <c r="P8" s="30">
        <f t="shared" si="0"/>
        <v>2380.09</v>
      </c>
      <c r="Q8" s="37"/>
      <c r="R8" s="26"/>
      <c r="S8" s="26"/>
      <c r="T8" s="26"/>
    </row>
    <row r="9" spans="1:20" ht="15.6" x14ac:dyDescent="0.3">
      <c r="A9" s="101"/>
      <c r="B9" s="97"/>
      <c r="D9" s="28" t="s">
        <v>56</v>
      </c>
      <c r="E9" s="32"/>
      <c r="F9" s="32"/>
      <c r="G9" s="32"/>
      <c r="H9" s="32"/>
      <c r="I9" s="32"/>
      <c r="J9" s="32"/>
      <c r="K9" s="32"/>
      <c r="L9" s="32"/>
      <c r="M9" s="32"/>
      <c r="N9" s="32"/>
      <c r="P9" s="32">
        <f t="shared" si="0"/>
        <v>0</v>
      </c>
      <c r="Q9" s="48"/>
      <c r="R9" s="26"/>
      <c r="S9" s="26"/>
      <c r="T9" s="26"/>
    </row>
    <row r="10" spans="1:20" ht="5.25" customHeight="1" x14ac:dyDescent="0.3">
      <c r="A10" s="27"/>
      <c r="B10" s="33"/>
      <c r="D10" s="27"/>
      <c r="E10" s="27"/>
      <c r="F10" s="34"/>
      <c r="G10" s="34"/>
      <c r="H10" s="34"/>
      <c r="I10" s="34"/>
      <c r="J10" s="34"/>
      <c r="K10" s="34"/>
      <c r="L10" s="34"/>
      <c r="M10" s="34"/>
      <c r="N10" s="34"/>
      <c r="P10" s="34">
        <f t="shared" si="0"/>
        <v>0</v>
      </c>
      <c r="Q10" s="34"/>
      <c r="R10" s="26"/>
      <c r="S10" s="26"/>
      <c r="T10" s="26"/>
    </row>
    <row r="11" spans="1:20" ht="15.6" x14ac:dyDescent="0.3">
      <c r="A11" s="101" t="s">
        <v>79</v>
      </c>
      <c r="B11" s="96"/>
      <c r="D11" s="28" t="s">
        <v>18</v>
      </c>
      <c r="E11" s="30">
        <v>252.07</v>
      </c>
      <c r="F11" s="30">
        <v>293.75</v>
      </c>
      <c r="G11" s="30">
        <v>241.18</v>
      </c>
      <c r="H11" s="30">
        <v>295.14999999999998</v>
      </c>
      <c r="I11" s="30">
        <v>169.3</v>
      </c>
      <c r="J11" s="30">
        <v>187.63</v>
      </c>
      <c r="K11" s="30"/>
      <c r="L11" s="30"/>
      <c r="M11" s="56"/>
      <c r="N11" s="30"/>
      <c r="P11" s="30">
        <f>SUM(E11:N11)</f>
        <v>1439.08</v>
      </c>
      <c r="Q11" s="37"/>
      <c r="R11" s="26"/>
      <c r="S11" s="26"/>
      <c r="T11" s="26"/>
    </row>
    <row r="12" spans="1:20" ht="15.6" x14ac:dyDescent="0.3">
      <c r="A12" s="101"/>
      <c r="B12" s="97"/>
      <c r="D12" s="35" t="s">
        <v>56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P12" s="32">
        <f t="shared" si="0"/>
        <v>0</v>
      </c>
      <c r="Q12" s="32"/>
      <c r="R12" s="26"/>
      <c r="S12" s="26"/>
      <c r="T12" s="26"/>
    </row>
    <row r="13" spans="1:20" ht="5.25" customHeight="1" x14ac:dyDescent="0.3">
      <c r="A13" s="27"/>
      <c r="B13" s="33"/>
      <c r="D13" s="27"/>
      <c r="E13" s="27"/>
      <c r="F13" s="34"/>
      <c r="G13" s="34"/>
      <c r="H13" s="34"/>
      <c r="I13" s="34"/>
      <c r="J13" s="34"/>
      <c r="K13" s="34"/>
      <c r="L13" s="34"/>
      <c r="M13" s="34"/>
      <c r="N13" s="34"/>
      <c r="P13" s="34">
        <f t="shared" si="0"/>
        <v>0</v>
      </c>
      <c r="Q13" s="34"/>
      <c r="R13" s="26"/>
      <c r="S13" s="26"/>
      <c r="T13" s="26"/>
    </row>
    <row r="14" spans="1:20" ht="15.6" x14ac:dyDescent="0.3">
      <c r="A14" s="99" t="s">
        <v>80</v>
      </c>
      <c r="B14" s="96"/>
      <c r="D14" s="45" t="s">
        <v>18</v>
      </c>
      <c r="E14" s="30">
        <v>72.930000000000007</v>
      </c>
      <c r="F14" s="30">
        <v>212.18</v>
      </c>
      <c r="G14" s="30">
        <v>203.66</v>
      </c>
      <c r="H14" s="30">
        <v>61.43</v>
      </c>
      <c r="I14" s="30">
        <v>278.42</v>
      </c>
      <c r="J14" s="30">
        <v>187.61</v>
      </c>
      <c r="K14" s="30"/>
      <c r="L14" s="30"/>
      <c r="M14" s="30"/>
      <c r="N14" s="30"/>
      <c r="P14" s="30">
        <f t="shared" si="0"/>
        <v>1016.2299999999999</v>
      </c>
      <c r="Q14" s="30"/>
      <c r="R14" s="26"/>
      <c r="S14" s="26"/>
      <c r="T14" s="26"/>
    </row>
    <row r="15" spans="1:20" ht="15.6" x14ac:dyDescent="0.3">
      <c r="A15" s="100"/>
      <c r="B15" s="97"/>
      <c r="D15" s="45" t="s">
        <v>56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P15" s="32">
        <f t="shared" si="0"/>
        <v>0</v>
      </c>
      <c r="Q15" s="32"/>
      <c r="R15" s="26"/>
      <c r="S15" s="26"/>
      <c r="T15" s="26"/>
    </row>
    <row r="16" spans="1:20" ht="5.25" customHeight="1" x14ac:dyDescent="0.3">
      <c r="A16" s="27"/>
      <c r="B16" s="34"/>
      <c r="D16" s="27"/>
      <c r="E16" s="27"/>
      <c r="F16" s="34"/>
      <c r="G16" s="34"/>
      <c r="H16" s="34"/>
      <c r="I16" s="34"/>
      <c r="J16" s="34"/>
      <c r="K16" s="34"/>
      <c r="L16" s="34"/>
      <c r="M16" s="34"/>
      <c r="N16" s="34"/>
      <c r="P16" s="34">
        <f t="shared" si="0"/>
        <v>0</v>
      </c>
      <c r="Q16" s="34"/>
      <c r="R16" s="26"/>
      <c r="S16" s="26"/>
      <c r="T16" s="26"/>
    </row>
    <row r="17" spans="1:20" ht="15.6" x14ac:dyDescent="0.3">
      <c r="A17" s="99" t="s">
        <v>82</v>
      </c>
      <c r="B17" s="96"/>
      <c r="D17" s="45" t="s">
        <v>18</v>
      </c>
      <c r="E17" s="30">
        <v>571.89</v>
      </c>
      <c r="F17" s="30">
        <v>150.79</v>
      </c>
      <c r="G17" s="30">
        <v>547.09</v>
      </c>
      <c r="H17" s="30">
        <v>104.01</v>
      </c>
      <c r="I17" s="30">
        <v>226.99</v>
      </c>
      <c r="J17" s="30">
        <v>348.03</v>
      </c>
      <c r="K17" s="30"/>
      <c r="L17" s="30"/>
      <c r="M17" s="30"/>
      <c r="N17" s="30"/>
      <c r="P17" s="30">
        <f t="shared" si="0"/>
        <v>1948.8</v>
      </c>
      <c r="Q17" s="30"/>
      <c r="R17" s="26"/>
      <c r="S17" s="26"/>
      <c r="T17" s="26"/>
    </row>
    <row r="18" spans="1:20" ht="15.6" x14ac:dyDescent="0.3">
      <c r="A18" s="100"/>
      <c r="B18" s="97"/>
      <c r="D18" s="45" t="s">
        <v>56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P18" s="32">
        <f t="shared" si="0"/>
        <v>0</v>
      </c>
      <c r="Q18" s="32"/>
      <c r="R18" s="26"/>
      <c r="S18" s="26"/>
      <c r="T18" s="26"/>
    </row>
    <row r="19" spans="1:20" ht="5.25" customHeight="1" x14ac:dyDescent="0.3">
      <c r="A19" s="27"/>
      <c r="B19" s="34"/>
      <c r="D19" s="27"/>
      <c r="E19" s="27"/>
      <c r="F19" s="34"/>
      <c r="G19" s="34"/>
      <c r="H19" s="34"/>
      <c r="I19" s="34"/>
      <c r="J19" s="34"/>
      <c r="K19" s="34"/>
      <c r="L19" s="34"/>
      <c r="M19" s="34"/>
      <c r="N19" s="34"/>
      <c r="P19" s="34"/>
      <c r="Q19" s="34"/>
      <c r="R19" s="26"/>
      <c r="S19" s="26"/>
      <c r="T19" s="26"/>
    </row>
    <row r="20" spans="1:20" ht="14.7" customHeight="1" thickBot="1" x14ac:dyDescent="0.35">
      <c r="A20" s="58" t="s">
        <v>87</v>
      </c>
      <c r="B20" s="59"/>
      <c r="C20" s="3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20" ht="28.5" customHeight="1" thickTop="1" x14ac:dyDescent="0.3"/>
    <row r="22" spans="1:20" ht="6" customHeight="1" x14ac:dyDescent="0.3">
      <c r="A22" s="27"/>
      <c r="B22" s="34"/>
      <c r="D22" s="27"/>
      <c r="E22" s="34"/>
      <c r="F22" s="34"/>
      <c r="G22" s="34"/>
      <c r="H22" s="34"/>
      <c r="I22" s="34"/>
      <c r="J22" s="34"/>
      <c r="K22" s="34"/>
      <c r="L22" s="34"/>
      <c r="M22" s="34"/>
      <c r="N22" s="34"/>
      <c r="P22" s="34"/>
      <c r="Q22" s="34"/>
      <c r="R22" s="26"/>
    </row>
    <row r="23" spans="1:20" ht="15.75" customHeight="1" x14ac:dyDescent="0.3">
      <c r="A23" s="103" t="s">
        <v>68</v>
      </c>
      <c r="B23" s="102">
        <v>18500</v>
      </c>
      <c r="D23" s="28" t="s">
        <v>17</v>
      </c>
      <c r="E23" s="29">
        <v>2000</v>
      </c>
      <c r="F23" s="29">
        <v>1600</v>
      </c>
      <c r="G23" s="29">
        <v>1800</v>
      </c>
      <c r="H23" s="29">
        <v>1800</v>
      </c>
      <c r="I23" s="29">
        <v>1800</v>
      </c>
      <c r="J23" s="29">
        <v>1800</v>
      </c>
      <c r="K23" s="29">
        <v>1800</v>
      </c>
      <c r="L23" s="29">
        <v>1800</v>
      </c>
      <c r="M23" s="29">
        <v>2050</v>
      </c>
      <c r="N23" s="29">
        <v>2050</v>
      </c>
      <c r="P23" s="29">
        <f>SUM(E23:N23)</f>
        <v>18500</v>
      </c>
      <c r="Q23" s="36"/>
      <c r="R23" s="26"/>
    </row>
    <row r="24" spans="1:20" ht="15.6" x14ac:dyDescent="0.3">
      <c r="A24" s="103"/>
      <c r="B24" s="102"/>
      <c r="D24" s="51" t="s">
        <v>18</v>
      </c>
      <c r="E24" s="52">
        <f>SUM(E5+E8+E11+E14+E17)</f>
        <v>2012.75</v>
      </c>
      <c r="F24" s="52">
        <f>SUM(F5+F8+F11+F14+F17)</f>
        <v>1641.6100000000001</v>
      </c>
      <c r="G24" s="52">
        <f>SUM(G5+G8+G11+G14+G17)</f>
        <v>1819.0300000000002</v>
      </c>
      <c r="H24" s="52">
        <f t="shared" ref="H24:N24" si="1">SUM(H5+H8+H11+H14+H17)</f>
        <v>1706.1399999999999</v>
      </c>
      <c r="I24" s="52">
        <f t="shared" si="1"/>
        <v>1774.67</v>
      </c>
      <c r="J24" s="52">
        <f t="shared" si="1"/>
        <v>1866.3100000000002</v>
      </c>
      <c r="K24" s="52">
        <f t="shared" si="1"/>
        <v>0</v>
      </c>
      <c r="L24" s="52">
        <f t="shared" si="1"/>
        <v>0</v>
      </c>
      <c r="M24" s="52">
        <f t="shared" si="1"/>
        <v>0</v>
      </c>
      <c r="N24" s="52">
        <f t="shared" si="1"/>
        <v>0</v>
      </c>
      <c r="P24" s="30">
        <f>SUM(E24:N24)</f>
        <v>10820.51</v>
      </c>
      <c r="Q24" s="37">
        <f>B23-P24</f>
        <v>7679.49</v>
      </c>
      <c r="R24" s="26"/>
    </row>
    <row r="25" spans="1:20" ht="15.6" x14ac:dyDescent="0.3">
      <c r="A25" s="103"/>
      <c r="B25" s="102"/>
      <c r="D25" s="28" t="s">
        <v>56</v>
      </c>
      <c r="E25" s="32">
        <f>SUM(E24-E26)</f>
        <v>10.170000000000073</v>
      </c>
      <c r="F25" s="32">
        <f t="shared" ref="F25:N25" si="2">SUM(F24-F26)</f>
        <v>64.090000000000146</v>
      </c>
      <c r="G25" s="32">
        <f t="shared" si="2"/>
        <v>25.560000000000173</v>
      </c>
      <c r="H25" s="32">
        <f t="shared" si="2"/>
        <v>55.639999999999873</v>
      </c>
      <c r="I25" s="32">
        <f t="shared" si="2"/>
        <v>65.470000000000027</v>
      </c>
      <c r="J25" s="32">
        <f t="shared" si="2"/>
        <v>34.510000000000218</v>
      </c>
      <c r="K25" s="32">
        <f t="shared" si="2"/>
        <v>0</v>
      </c>
      <c r="L25" s="32">
        <f t="shared" si="2"/>
        <v>0</v>
      </c>
      <c r="M25" s="32">
        <f t="shared" si="2"/>
        <v>0</v>
      </c>
      <c r="N25" s="32">
        <f t="shared" si="2"/>
        <v>0</v>
      </c>
      <c r="P25" s="32">
        <f>SUM(E25:O25)</f>
        <v>255.44000000000051</v>
      </c>
      <c r="Q25" s="48"/>
      <c r="R25" s="26"/>
    </row>
    <row r="26" spans="1:20" ht="29.25" customHeight="1" x14ac:dyDescent="0.3">
      <c r="A26" s="103"/>
      <c r="B26" s="102"/>
      <c r="D26" s="47" t="s">
        <v>27</v>
      </c>
      <c r="E26" s="47">
        <v>2002.58</v>
      </c>
      <c r="F26" s="47">
        <v>1577.52</v>
      </c>
      <c r="G26" s="47">
        <v>1793.47</v>
      </c>
      <c r="H26" s="47">
        <v>1650.5</v>
      </c>
      <c r="I26" s="47">
        <v>1709.2</v>
      </c>
      <c r="J26" s="47">
        <v>1831.8</v>
      </c>
      <c r="K26" s="47"/>
      <c r="L26" s="47"/>
      <c r="M26" s="47"/>
      <c r="N26" s="47"/>
      <c r="P26" s="32">
        <f>SUM(E26:N26)</f>
        <v>10565.07</v>
      </c>
      <c r="Q26" s="48">
        <f>B23-P26</f>
        <v>7934.93</v>
      </c>
      <c r="R26" s="26"/>
    </row>
    <row r="27" spans="1:20" ht="6" customHeight="1" x14ac:dyDescent="0.3">
      <c r="A27" s="27"/>
      <c r="B27" s="34"/>
      <c r="D27" s="27"/>
      <c r="E27" s="34"/>
      <c r="F27" s="34"/>
      <c r="G27" s="34"/>
      <c r="H27" s="34"/>
      <c r="I27" s="34"/>
      <c r="J27" s="34"/>
      <c r="K27" s="34"/>
      <c r="L27" s="34"/>
      <c r="M27" s="34"/>
      <c r="N27" s="34"/>
      <c r="P27" s="34"/>
      <c r="Q27" s="34"/>
      <c r="R27" s="26"/>
    </row>
    <row r="28" spans="1:20" ht="15.6" x14ac:dyDescent="0.3">
      <c r="A28" s="40"/>
      <c r="B28" s="41"/>
      <c r="C28" s="17"/>
      <c r="D28" s="40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17"/>
      <c r="P28" s="41"/>
      <c r="Q28" s="41"/>
      <c r="R28" s="40"/>
    </row>
    <row r="29" spans="1:20" x14ac:dyDescent="0.3">
      <c r="A29" s="3"/>
      <c r="B29" s="5"/>
      <c r="C29" s="4"/>
      <c r="D29" s="4"/>
      <c r="E29" s="4"/>
      <c r="F29" s="4"/>
      <c r="G29" s="4"/>
      <c r="H29" s="4"/>
      <c r="I29" s="5"/>
      <c r="J29" s="5"/>
      <c r="K29" s="5"/>
      <c r="L29" s="5"/>
      <c r="M29" s="57"/>
    </row>
    <row r="30" spans="1:20" x14ac:dyDescent="0.3">
      <c r="H30" s="2"/>
    </row>
    <row r="31" spans="1:20" x14ac:dyDescent="0.3">
      <c r="B31" s="2"/>
      <c r="C31" s="2"/>
      <c r="D31" s="2"/>
      <c r="E31" s="2"/>
      <c r="F31" s="2"/>
      <c r="G31" s="2"/>
      <c r="H31" s="2"/>
      <c r="L31" s="2"/>
    </row>
    <row r="32" spans="1:20" x14ac:dyDescent="0.3">
      <c r="B32" s="2"/>
    </row>
  </sheetData>
  <mergeCells count="12">
    <mergeCell ref="A23:A26"/>
    <mergeCell ref="B23:B26"/>
    <mergeCell ref="A5:A6"/>
    <mergeCell ref="B5:B6"/>
    <mergeCell ref="A8:A9"/>
    <mergeCell ref="B8:B9"/>
    <mergeCell ref="A11:A12"/>
    <mergeCell ref="B11:B12"/>
    <mergeCell ref="A14:A15"/>
    <mergeCell ref="B14:B15"/>
    <mergeCell ref="A17:A18"/>
    <mergeCell ref="B17:B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0"/>
  <sheetViews>
    <sheetView zoomScale="80" zoomScaleNormal="80" workbookViewId="0">
      <selection activeCell="D28" sqref="D28"/>
    </sheetView>
  </sheetViews>
  <sheetFormatPr baseColWidth="10" defaultRowHeight="14.4" x14ac:dyDescent="0.3"/>
  <cols>
    <col min="2" max="2" width="14.44140625" customWidth="1"/>
    <col min="3" max="3" width="5.6640625" customWidth="1"/>
    <col min="4" max="4" width="13.88671875" customWidth="1"/>
    <col min="5" max="5" width="10.44140625" customWidth="1"/>
    <col min="6" max="13" width="12" customWidth="1"/>
    <col min="14" max="14" width="15" customWidth="1"/>
    <col min="15" max="15" width="8.33203125" customWidth="1"/>
    <col min="16" max="16" width="20.109375" customWidth="1"/>
    <col min="17" max="17" width="21.6640625" customWidth="1"/>
  </cols>
  <sheetData>
    <row r="1" spans="1:17" x14ac:dyDescent="0.3">
      <c r="J1" s="2"/>
    </row>
    <row r="2" spans="1:17" ht="23.4" x14ac:dyDescent="0.45">
      <c r="B2" s="26"/>
      <c r="C2" s="26"/>
      <c r="D2" s="26"/>
      <c r="E2" s="26"/>
      <c r="F2" s="26"/>
      <c r="G2" s="26"/>
      <c r="H2" s="49" t="s">
        <v>70</v>
      </c>
      <c r="J2" s="26"/>
      <c r="K2" s="26"/>
      <c r="L2" s="26"/>
      <c r="M2" s="26"/>
      <c r="N2" s="26"/>
      <c r="O2" s="26"/>
      <c r="P2" s="26"/>
    </row>
    <row r="3" spans="1:17" ht="5.25" customHeight="1" x14ac:dyDescent="0.3">
      <c r="A3" s="26"/>
      <c r="B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P3" s="26"/>
    </row>
    <row r="4" spans="1:17" ht="15.6" x14ac:dyDescent="0.3">
      <c r="A4" s="26"/>
      <c r="B4" s="42" t="s">
        <v>15</v>
      </c>
      <c r="D4" s="26"/>
      <c r="E4" s="42" t="s">
        <v>31</v>
      </c>
      <c r="F4" s="42" t="s">
        <v>32</v>
      </c>
      <c r="G4" s="42" t="s">
        <v>33</v>
      </c>
      <c r="H4" s="42" t="s">
        <v>34</v>
      </c>
      <c r="I4" s="42" t="s">
        <v>35</v>
      </c>
      <c r="J4" s="42" t="s">
        <v>30</v>
      </c>
      <c r="K4" s="42" t="s">
        <v>48</v>
      </c>
      <c r="L4" s="42" t="s">
        <v>58</v>
      </c>
      <c r="M4" s="42" t="s">
        <v>16</v>
      </c>
      <c r="N4" s="42" t="s">
        <v>36</v>
      </c>
      <c r="P4" s="43" t="s">
        <v>21</v>
      </c>
      <c r="Q4" s="43" t="s">
        <v>20</v>
      </c>
    </row>
    <row r="5" spans="1:17" ht="5.25" customHeight="1" x14ac:dyDescent="0.3">
      <c r="A5" s="27"/>
      <c r="B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P5" s="27"/>
      <c r="Q5" s="27"/>
    </row>
    <row r="6" spans="1:17" ht="15.6" x14ac:dyDescent="0.3">
      <c r="A6" s="103" t="s">
        <v>104</v>
      </c>
      <c r="B6" s="102">
        <v>600</v>
      </c>
      <c r="D6" s="28" t="s">
        <v>17</v>
      </c>
      <c r="E6" s="29"/>
      <c r="F6" s="29"/>
      <c r="G6" s="29"/>
      <c r="H6" s="29"/>
      <c r="I6" s="29"/>
      <c r="J6" s="29"/>
      <c r="K6" s="29"/>
      <c r="L6" s="29"/>
      <c r="M6" s="29"/>
      <c r="N6" s="29"/>
      <c r="P6" s="29">
        <f>SUM(E6:N6)</f>
        <v>0</v>
      </c>
      <c r="Q6" s="36"/>
    </row>
    <row r="7" spans="1:17" ht="15.6" x14ac:dyDescent="0.3">
      <c r="A7" s="103"/>
      <c r="B7" s="102"/>
      <c r="D7" s="51" t="s">
        <v>18</v>
      </c>
      <c r="E7" s="52"/>
      <c r="F7" s="52"/>
      <c r="G7" s="52">
        <v>590.5</v>
      </c>
      <c r="H7" s="52"/>
      <c r="I7" s="52"/>
      <c r="J7" s="52"/>
      <c r="K7" s="52"/>
      <c r="L7" s="52"/>
      <c r="M7" s="52"/>
      <c r="N7" s="52"/>
      <c r="P7" s="30">
        <f>SUM(E7:N7)</f>
        <v>590.5</v>
      </c>
      <c r="Q7" s="37">
        <f>B6-P7</f>
        <v>9.5</v>
      </c>
    </row>
    <row r="8" spans="1:17" ht="18.75" customHeight="1" x14ac:dyDescent="0.3">
      <c r="A8" s="103"/>
      <c r="B8" s="102"/>
      <c r="D8" s="28" t="s">
        <v>56</v>
      </c>
      <c r="E8" s="32"/>
      <c r="F8" s="32"/>
      <c r="G8" s="32"/>
      <c r="H8" s="32"/>
      <c r="I8" s="32"/>
      <c r="J8" s="32"/>
      <c r="K8" s="32"/>
      <c r="L8" s="32"/>
      <c r="M8" s="32"/>
      <c r="N8" s="32"/>
      <c r="P8" s="32"/>
      <c r="Q8" s="48"/>
    </row>
    <row r="9" spans="1:17" ht="15" customHeight="1" x14ac:dyDescent="0.3">
      <c r="A9" s="103"/>
      <c r="B9" s="102"/>
      <c r="D9" s="47" t="s">
        <v>27</v>
      </c>
      <c r="E9" s="47"/>
      <c r="F9" s="47"/>
      <c r="G9" s="32">
        <v>347.53</v>
      </c>
      <c r="H9" s="47">
        <v>36.4</v>
      </c>
      <c r="I9" s="47"/>
      <c r="J9" s="47"/>
      <c r="K9" s="47"/>
      <c r="L9" s="47"/>
      <c r="M9" s="47"/>
      <c r="N9" s="47"/>
      <c r="P9" s="32">
        <f>SUM(E9:N9)</f>
        <v>383.92999999999995</v>
      </c>
      <c r="Q9" s="48">
        <f>B6-P9</f>
        <v>216.07000000000005</v>
      </c>
    </row>
    <row r="10" spans="1:17" ht="5.25" customHeight="1" x14ac:dyDescent="0.3">
      <c r="A10" s="27"/>
      <c r="B10" s="34"/>
      <c r="D10" s="27"/>
      <c r="E10" s="34"/>
      <c r="F10" s="34"/>
      <c r="G10" s="34"/>
      <c r="H10" s="34"/>
      <c r="I10" s="34"/>
      <c r="J10" s="34"/>
      <c r="K10" s="34"/>
      <c r="L10" s="34"/>
      <c r="M10" s="34"/>
      <c r="N10" s="34"/>
      <c r="P10" s="34"/>
      <c r="Q10" s="34"/>
    </row>
    <row r="11" spans="1:17" ht="15.6" x14ac:dyDescent="0.3">
      <c r="A11" s="40"/>
      <c r="B11" s="41"/>
      <c r="C11" s="17"/>
      <c r="D11" s="40"/>
      <c r="E11" s="41"/>
      <c r="F11" s="41"/>
      <c r="G11" s="41">
        <v>85.5</v>
      </c>
      <c r="H11" s="41"/>
      <c r="I11" s="41"/>
      <c r="J11" s="41" t="s">
        <v>84</v>
      </c>
      <c r="K11" s="41"/>
      <c r="L11" s="41"/>
      <c r="M11" s="41"/>
      <c r="N11" s="41"/>
      <c r="O11" s="17"/>
      <c r="P11" s="41"/>
    </row>
    <row r="12" spans="1:17" ht="27" customHeight="1" x14ac:dyDescent="0.45">
      <c r="B12" s="26"/>
      <c r="C12" s="26"/>
      <c r="D12" s="26"/>
      <c r="E12" s="26"/>
      <c r="F12" s="26"/>
      <c r="G12" s="26"/>
      <c r="H12" s="49" t="s">
        <v>69</v>
      </c>
      <c r="J12" s="26"/>
      <c r="K12" s="26"/>
      <c r="L12" s="26"/>
      <c r="M12" s="26"/>
      <c r="N12" s="26"/>
      <c r="O12" s="26"/>
      <c r="P12" s="26"/>
    </row>
    <row r="13" spans="1:17" ht="5.25" customHeight="1" x14ac:dyDescent="0.3">
      <c r="A13" s="26"/>
      <c r="B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P13" s="26"/>
    </row>
    <row r="14" spans="1:17" ht="15.6" x14ac:dyDescent="0.3">
      <c r="A14" s="26"/>
      <c r="B14" s="42" t="s">
        <v>15</v>
      </c>
      <c r="D14" s="26"/>
      <c r="E14" s="42" t="s">
        <v>31</v>
      </c>
      <c r="F14" s="42" t="s">
        <v>32</v>
      </c>
      <c r="G14" s="42" t="s">
        <v>33</v>
      </c>
      <c r="H14" s="42" t="s">
        <v>34</v>
      </c>
      <c r="I14" s="42" t="s">
        <v>35</v>
      </c>
      <c r="J14" s="42" t="s">
        <v>30</v>
      </c>
      <c r="K14" s="42" t="s">
        <v>48</v>
      </c>
      <c r="L14" s="42" t="s">
        <v>58</v>
      </c>
      <c r="M14" s="42" t="s">
        <v>16</v>
      </c>
      <c r="N14" s="42" t="s">
        <v>36</v>
      </c>
      <c r="P14" s="43" t="s">
        <v>21</v>
      </c>
      <c r="Q14" s="43" t="s">
        <v>20</v>
      </c>
    </row>
    <row r="15" spans="1:17" ht="6" customHeight="1" x14ac:dyDescent="0.3">
      <c r="A15" s="27"/>
      <c r="B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P15" s="27"/>
      <c r="Q15" s="27"/>
    </row>
    <row r="16" spans="1:17" ht="15.6" x14ac:dyDescent="0.3">
      <c r="A16" s="103" t="s">
        <v>71</v>
      </c>
      <c r="B16" s="102">
        <v>600</v>
      </c>
      <c r="D16" s="28" t="s">
        <v>17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P16" s="29">
        <f>SUM(E16:N16)</f>
        <v>0</v>
      </c>
      <c r="Q16" s="36"/>
    </row>
    <row r="17" spans="1:18" ht="30" customHeight="1" x14ac:dyDescent="0.3">
      <c r="A17" s="103"/>
      <c r="B17" s="102"/>
      <c r="D17" s="51" t="s">
        <v>18</v>
      </c>
      <c r="E17" s="52">
        <v>18.2</v>
      </c>
      <c r="F17" s="52"/>
      <c r="G17" s="52">
        <v>437.16</v>
      </c>
      <c r="H17" s="52"/>
      <c r="I17" s="52"/>
      <c r="J17" s="52"/>
      <c r="K17" s="52"/>
      <c r="L17" s="52"/>
      <c r="M17" s="52"/>
      <c r="N17" s="52"/>
      <c r="P17" s="30">
        <f>SUM(E17:N17)</f>
        <v>455.36</v>
      </c>
      <c r="Q17" s="37">
        <f>B16-P17</f>
        <v>144.63999999999999</v>
      </c>
    </row>
    <row r="18" spans="1:18" ht="15.6" x14ac:dyDescent="0.3">
      <c r="A18" s="103"/>
      <c r="B18" s="102"/>
      <c r="D18" s="28" t="s">
        <v>56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P18" s="32"/>
      <c r="Q18" s="48"/>
    </row>
    <row r="19" spans="1:18" ht="15.6" x14ac:dyDescent="0.3">
      <c r="A19" s="103"/>
      <c r="B19" s="102"/>
      <c r="D19" s="47" t="s">
        <v>27</v>
      </c>
      <c r="E19" s="47"/>
      <c r="F19" s="47"/>
      <c r="G19" s="47">
        <v>382.2</v>
      </c>
      <c r="H19" s="47"/>
      <c r="I19" s="47"/>
      <c r="J19" s="47"/>
      <c r="K19" s="47"/>
      <c r="L19" s="47"/>
      <c r="M19" s="47"/>
      <c r="N19" s="47"/>
      <c r="P19" s="32">
        <f>SUM(E19:N19)</f>
        <v>382.2</v>
      </c>
      <c r="Q19" s="48">
        <f>B16-P19</f>
        <v>217.8</v>
      </c>
    </row>
    <row r="20" spans="1:18" ht="6" customHeight="1" x14ac:dyDescent="0.3">
      <c r="A20" s="27"/>
      <c r="B20" s="34"/>
      <c r="D20" s="27"/>
      <c r="E20" s="34"/>
      <c r="F20" s="34"/>
      <c r="G20" s="34"/>
      <c r="H20" s="34"/>
      <c r="I20" s="34"/>
      <c r="J20" s="34"/>
      <c r="K20" s="34"/>
      <c r="L20" s="34"/>
      <c r="M20" s="34"/>
      <c r="N20" s="34"/>
      <c r="P20" s="34"/>
      <c r="Q20" s="34"/>
    </row>
    <row r="21" spans="1:18" ht="15.6" x14ac:dyDescent="0.3">
      <c r="A21" s="40"/>
      <c r="B21" s="41"/>
      <c r="C21" s="17"/>
      <c r="D21" s="40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17"/>
      <c r="P21" s="41"/>
      <c r="R21" s="26"/>
    </row>
    <row r="22" spans="1:18" ht="15.6" x14ac:dyDescent="0.3">
      <c r="Q22" s="26"/>
      <c r="R22" s="26"/>
    </row>
    <row r="23" spans="1:18" ht="15.6" x14ac:dyDescent="0.3">
      <c r="R23" s="26"/>
    </row>
    <row r="24" spans="1:18" ht="15.6" x14ac:dyDescent="0.3">
      <c r="R24" s="26"/>
    </row>
    <row r="25" spans="1:18" ht="15.6" x14ac:dyDescent="0.3">
      <c r="R25" s="26"/>
    </row>
    <row r="26" spans="1:18" ht="15.6" x14ac:dyDescent="0.3">
      <c r="R26" s="26"/>
    </row>
    <row r="27" spans="1:18" ht="15.6" x14ac:dyDescent="0.3">
      <c r="R27" s="26"/>
    </row>
    <row r="28" spans="1:18" ht="15.6" x14ac:dyDescent="0.3">
      <c r="R28" s="26"/>
    </row>
    <row r="29" spans="1:18" ht="15.6" x14ac:dyDescent="0.3">
      <c r="R29" s="26"/>
    </row>
    <row r="30" spans="1:18" ht="15.6" x14ac:dyDescent="0.3">
      <c r="Q30" s="41"/>
      <c r="R30" s="40"/>
    </row>
  </sheetData>
  <mergeCells count="4">
    <mergeCell ref="A6:A9"/>
    <mergeCell ref="B6:B9"/>
    <mergeCell ref="A16:A19"/>
    <mergeCell ref="B16:B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0"/>
  <sheetViews>
    <sheetView zoomScale="80" zoomScaleNormal="80" workbookViewId="0">
      <pane xSplit="1" topLeftCell="B1" activePane="topRight" state="frozen"/>
      <selection pane="topRight" activeCell="J15" sqref="J15"/>
    </sheetView>
  </sheetViews>
  <sheetFormatPr baseColWidth="10" defaultRowHeight="14.4" x14ac:dyDescent="0.3"/>
  <cols>
    <col min="1" max="1" width="14.44140625" customWidth="1"/>
    <col min="2" max="2" width="12.5546875" customWidth="1"/>
    <col min="3" max="3" width="4.44140625" customWidth="1"/>
    <col min="4" max="4" width="13.109375" customWidth="1"/>
    <col min="5" max="12" width="11.88671875" customWidth="1"/>
    <col min="13" max="13" width="12.88671875" customWidth="1"/>
    <col min="14" max="14" width="11.5546875" customWidth="1"/>
    <col min="15" max="15" width="5.88671875" customWidth="1"/>
    <col min="16" max="16" width="13" customWidth="1"/>
    <col min="17" max="17" width="16.88671875" customWidth="1"/>
    <col min="18" max="18" width="17" customWidth="1"/>
  </cols>
  <sheetData>
    <row r="1" spans="1:18" ht="23.4" x14ac:dyDescent="0.45">
      <c r="B1" s="26"/>
      <c r="C1" s="26"/>
      <c r="D1" s="26"/>
      <c r="E1" s="26"/>
      <c r="F1" s="26"/>
      <c r="G1" s="26"/>
      <c r="H1" s="49" t="s">
        <v>72</v>
      </c>
      <c r="J1" s="26"/>
      <c r="K1" s="26"/>
      <c r="L1" s="26"/>
      <c r="M1" s="26"/>
      <c r="N1" s="26"/>
      <c r="O1" s="26"/>
      <c r="P1" s="26"/>
      <c r="Q1" s="26"/>
      <c r="R1" s="26"/>
    </row>
    <row r="2" spans="1:18" ht="15.6" x14ac:dyDescent="0.3">
      <c r="A2" s="26"/>
      <c r="B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P2" s="26"/>
      <c r="Q2" s="26"/>
      <c r="R2" s="26"/>
    </row>
    <row r="3" spans="1:18" ht="30.75" customHeight="1" x14ac:dyDescent="0.3">
      <c r="A3" s="26"/>
      <c r="B3" s="42" t="s">
        <v>15</v>
      </c>
      <c r="D3" s="26"/>
      <c r="E3" s="42" t="s">
        <v>31</v>
      </c>
      <c r="F3" s="42" t="s">
        <v>32</v>
      </c>
      <c r="G3" s="42" t="s">
        <v>33</v>
      </c>
      <c r="H3" s="42" t="s">
        <v>34</v>
      </c>
      <c r="I3" s="42" t="s">
        <v>35</v>
      </c>
      <c r="J3" s="42" t="s">
        <v>30</v>
      </c>
      <c r="K3" s="42" t="s">
        <v>48</v>
      </c>
      <c r="L3" s="42" t="s">
        <v>58</v>
      </c>
      <c r="M3" s="42" t="s">
        <v>16</v>
      </c>
      <c r="N3" s="42" t="s">
        <v>36</v>
      </c>
      <c r="P3" s="43" t="s">
        <v>21</v>
      </c>
      <c r="Q3" s="43" t="s">
        <v>20</v>
      </c>
      <c r="R3" s="26"/>
    </row>
    <row r="4" spans="1:18" ht="5.25" customHeight="1" x14ac:dyDescent="0.3">
      <c r="A4" s="27"/>
      <c r="B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P4" s="27"/>
      <c r="Q4" s="27"/>
      <c r="R4" s="26"/>
    </row>
    <row r="5" spans="1:18" ht="15" customHeight="1" x14ac:dyDescent="0.3">
      <c r="A5" s="103" t="s">
        <v>25</v>
      </c>
      <c r="B5" s="102">
        <v>10000</v>
      </c>
      <c r="D5" s="28" t="s">
        <v>17</v>
      </c>
      <c r="E5" s="29"/>
      <c r="F5" s="29"/>
      <c r="G5" s="29"/>
      <c r="H5" s="29"/>
      <c r="I5" s="29"/>
      <c r="J5" s="29"/>
      <c r="K5" s="29"/>
      <c r="L5" s="29"/>
      <c r="M5" s="29"/>
      <c r="N5" s="29"/>
      <c r="P5" s="29">
        <f>SUM(E5:N5)</f>
        <v>0</v>
      </c>
      <c r="Q5" s="36"/>
      <c r="R5" s="26"/>
    </row>
    <row r="6" spans="1:18" ht="15.6" x14ac:dyDescent="0.3">
      <c r="A6" s="103"/>
      <c r="B6" s="102"/>
      <c r="D6" s="28" t="s">
        <v>18</v>
      </c>
      <c r="E6" s="30">
        <v>903.76</v>
      </c>
      <c r="F6" s="30">
        <v>885.61</v>
      </c>
      <c r="G6" s="30">
        <v>1001.27</v>
      </c>
      <c r="H6" s="30">
        <v>994.72</v>
      </c>
      <c r="I6" s="30">
        <v>1078.8</v>
      </c>
      <c r="J6" s="30">
        <v>1506.31</v>
      </c>
      <c r="K6" s="30"/>
      <c r="L6" s="30"/>
      <c r="M6" s="30"/>
      <c r="N6" s="30"/>
      <c r="P6" s="30">
        <f>SUM(E6:N6)</f>
        <v>6370.4699999999993</v>
      </c>
      <c r="Q6" s="37">
        <f>B5-P6</f>
        <v>3629.5300000000007</v>
      </c>
      <c r="R6" s="26"/>
    </row>
    <row r="7" spans="1:18" ht="15.6" x14ac:dyDescent="0.3">
      <c r="A7" s="103"/>
      <c r="B7" s="102"/>
      <c r="D7" s="28" t="s">
        <v>56</v>
      </c>
      <c r="E7" s="32"/>
      <c r="F7" s="32"/>
      <c r="G7" s="32"/>
      <c r="H7" s="32"/>
      <c r="I7" s="32"/>
      <c r="J7" s="32"/>
      <c r="K7" s="32"/>
      <c r="L7" s="32"/>
      <c r="M7" s="32"/>
      <c r="N7" s="32"/>
      <c r="P7" s="32"/>
      <c r="Q7" s="48"/>
      <c r="R7" s="26"/>
    </row>
    <row r="8" spans="1:18" ht="15.6" x14ac:dyDescent="0.3">
      <c r="A8" s="53"/>
      <c r="B8" s="102"/>
      <c r="D8" s="28" t="s">
        <v>19</v>
      </c>
      <c r="E8" s="32">
        <v>903.77</v>
      </c>
      <c r="F8" s="32">
        <v>885.61</v>
      </c>
      <c r="G8" s="32">
        <v>1001.27</v>
      </c>
      <c r="H8" s="32">
        <v>994.72</v>
      </c>
      <c r="I8" s="32">
        <v>1078.8</v>
      </c>
      <c r="J8" s="32"/>
      <c r="K8" s="32"/>
      <c r="L8" s="32"/>
      <c r="M8" s="32"/>
      <c r="N8" s="32"/>
      <c r="P8" s="32">
        <f>SUM(E8:N8)</f>
        <v>4864.17</v>
      </c>
      <c r="Q8" s="48">
        <f>B5-P8</f>
        <v>5135.83</v>
      </c>
      <c r="R8" s="26"/>
    </row>
    <row r="9" spans="1:18" ht="6" customHeight="1" x14ac:dyDescent="0.3">
      <c r="A9" s="27"/>
      <c r="B9" s="33"/>
      <c r="D9" s="27"/>
      <c r="E9" s="34"/>
      <c r="F9" s="34"/>
      <c r="G9" s="34"/>
      <c r="H9" s="34"/>
      <c r="I9" s="34"/>
      <c r="J9" s="34"/>
      <c r="K9" s="34"/>
      <c r="L9" s="34"/>
      <c r="M9" s="34"/>
      <c r="N9" s="34"/>
      <c r="P9" s="34"/>
      <c r="Q9" s="34"/>
      <c r="R9" s="26"/>
    </row>
    <row r="10" spans="1:18" ht="15.75" customHeight="1" x14ac:dyDescent="0.3">
      <c r="A10" s="103" t="s">
        <v>86</v>
      </c>
      <c r="B10" s="102">
        <v>500</v>
      </c>
      <c r="D10" s="28" t="s">
        <v>17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P10" s="29">
        <f>SUM(E10:N10)</f>
        <v>0</v>
      </c>
      <c r="Q10" s="36"/>
      <c r="R10" s="26"/>
    </row>
    <row r="11" spans="1:18" ht="15.6" x14ac:dyDescent="0.3">
      <c r="A11" s="103"/>
      <c r="B11" s="102"/>
      <c r="D11" s="28" t="s">
        <v>18</v>
      </c>
      <c r="E11" s="29"/>
      <c r="F11" s="30">
        <v>235.2</v>
      </c>
      <c r="G11" s="30"/>
      <c r="H11" s="30"/>
      <c r="I11" s="30"/>
      <c r="J11" s="30">
        <v>566.91999999999996</v>
      </c>
      <c r="K11" s="30"/>
      <c r="L11" s="30"/>
      <c r="M11" s="30"/>
      <c r="N11" s="30"/>
      <c r="P11" s="30">
        <f>SUM(E11:N11)</f>
        <v>802.11999999999989</v>
      </c>
      <c r="Q11" s="37">
        <f>B10-P11</f>
        <v>-302.11999999999989</v>
      </c>
      <c r="R11" s="26"/>
    </row>
    <row r="12" spans="1:18" ht="15.6" x14ac:dyDescent="0.3">
      <c r="A12" s="103"/>
      <c r="B12" s="102"/>
      <c r="D12" s="35" t="s">
        <v>56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P12" s="32"/>
      <c r="Q12" s="32"/>
      <c r="R12" s="26"/>
    </row>
    <row r="13" spans="1:18" ht="15.6" x14ac:dyDescent="0.3">
      <c r="A13" s="53"/>
      <c r="B13" s="102"/>
      <c r="D13" s="35" t="s">
        <v>19</v>
      </c>
      <c r="E13" s="32"/>
      <c r="F13" s="32">
        <v>235.15</v>
      </c>
      <c r="G13" s="32"/>
      <c r="H13" s="32"/>
      <c r="I13" s="32"/>
      <c r="J13" s="32"/>
      <c r="K13" s="32"/>
      <c r="L13" s="32"/>
      <c r="M13" s="32"/>
      <c r="N13" s="32"/>
      <c r="P13" s="32">
        <f>SUM(E13:N13)</f>
        <v>235.15</v>
      </c>
      <c r="Q13" s="32">
        <f>B10-P13</f>
        <v>264.85000000000002</v>
      </c>
      <c r="R13" s="26"/>
    </row>
    <row r="14" spans="1:18" ht="4.5" customHeight="1" x14ac:dyDescent="0.3">
      <c r="A14" s="27"/>
      <c r="B14" s="33"/>
      <c r="D14" s="27"/>
      <c r="E14" s="34"/>
      <c r="F14" s="34"/>
      <c r="G14" s="34"/>
      <c r="H14" s="34"/>
      <c r="I14" s="34"/>
      <c r="J14" s="34"/>
      <c r="K14" s="34"/>
      <c r="L14" s="34"/>
      <c r="M14" s="34"/>
      <c r="N14" s="34"/>
      <c r="P14" s="34"/>
      <c r="Q14" s="34"/>
      <c r="R14" s="26"/>
    </row>
    <row r="15" spans="1:18" ht="15.75" customHeight="1" x14ac:dyDescent="0.3">
      <c r="A15" s="104" t="s">
        <v>85</v>
      </c>
      <c r="B15" s="102">
        <v>2500</v>
      </c>
      <c r="D15" s="45" t="s">
        <v>17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P15" s="29">
        <f>SUM(E15:N15)</f>
        <v>0</v>
      </c>
      <c r="Q15" s="29"/>
      <c r="R15" s="26"/>
    </row>
    <row r="16" spans="1:18" ht="15.75" customHeight="1" x14ac:dyDescent="0.3">
      <c r="A16" s="103"/>
      <c r="B16" s="102"/>
      <c r="D16" s="45" t="s">
        <v>18</v>
      </c>
      <c r="E16" s="30"/>
      <c r="F16" s="30">
        <v>648.1</v>
      </c>
      <c r="G16" s="30">
        <v>126.08</v>
      </c>
      <c r="H16" s="30">
        <v>326.77999999999997</v>
      </c>
      <c r="I16" s="30">
        <v>131.53</v>
      </c>
      <c r="J16" s="30"/>
      <c r="K16" s="30"/>
      <c r="L16" s="30"/>
      <c r="M16" s="30"/>
      <c r="N16" s="30"/>
      <c r="P16" s="30">
        <f>SUM(E16:N16)</f>
        <v>1232.49</v>
      </c>
      <c r="Q16" s="30">
        <f>B15-P16</f>
        <v>1267.51</v>
      </c>
      <c r="R16" s="26"/>
    </row>
    <row r="17" spans="1:18" ht="15.6" x14ac:dyDescent="0.3">
      <c r="A17" s="103"/>
      <c r="B17" s="102"/>
      <c r="D17" s="45" t="s">
        <v>56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P17" s="32"/>
      <c r="Q17" s="32"/>
      <c r="R17" s="26"/>
    </row>
    <row r="18" spans="1:18" ht="15.6" x14ac:dyDescent="0.3">
      <c r="A18" s="103"/>
      <c r="B18" s="102"/>
      <c r="D18" s="45" t="s">
        <v>19</v>
      </c>
      <c r="E18" s="32"/>
      <c r="F18" s="32">
        <v>629.9</v>
      </c>
      <c r="G18" s="32">
        <v>86.5</v>
      </c>
      <c r="H18" s="32">
        <v>323.23</v>
      </c>
      <c r="I18" s="32">
        <v>134.54</v>
      </c>
      <c r="J18" s="32"/>
      <c r="K18" s="32"/>
      <c r="L18" s="32"/>
      <c r="M18" s="32"/>
      <c r="N18" s="32"/>
      <c r="P18" s="32">
        <f>SUM(E18:N18)</f>
        <v>1174.17</v>
      </c>
      <c r="Q18" s="32">
        <f>B15-P18</f>
        <v>1325.83</v>
      </c>
      <c r="R18" s="26"/>
    </row>
    <row r="19" spans="1:18" ht="5.25" customHeight="1" x14ac:dyDescent="0.3">
      <c r="A19" s="27"/>
      <c r="B19" s="34"/>
      <c r="D19" s="27"/>
      <c r="E19" s="34" t="s">
        <v>83</v>
      </c>
      <c r="F19" s="34"/>
      <c r="G19" s="34"/>
      <c r="H19" s="34"/>
      <c r="I19" s="34"/>
      <c r="J19" s="34"/>
      <c r="K19" s="34"/>
      <c r="L19" s="34"/>
      <c r="M19" s="34"/>
      <c r="N19" s="34"/>
      <c r="P19" s="34"/>
      <c r="Q19" s="34"/>
      <c r="R19" s="26"/>
    </row>
    <row r="20" spans="1:18" ht="15.6" x14ac:dyDescent="0.3">
      <c r="A20" s="40"/>
      <c r="B20" s="41"/>
      <c r="C20" s="17"/>
      <c r="D20" s="40"/>
      <c r="E20" s="41"/>
      <c r="F20" s="41"/>
      <c r="G20" s="41"/>
      <c r="H20" s="41"/>
      <c r="I20" s="41"/>
      <c r="J20" s="41"/>
      <c r="K20" s="41"/>
      <c r="L20" s="41"/>
      <c r="M20" s="41"/>
      <c r="N20" s="41"/>
    </row>
    <row r="21" spans="1:18" ht="15.6" x14ac:dyDescent="0.3">
      <c r="A21" s="44" t="s">
        <v>60</v>
      </c>
      <c r="B21" s="50">
        <f>B5+B10+B15</f>
        <v>13000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8" ht="16.5" customHeight="1" x14ac:dyDescent="0.3">
      <c r="F22" s="26"/>
      <c r="G22" s="26"/>
      <c r="H22" s="26"/>
      <c r="I22" s="26"/>
      <c r="J22" s="26"/>
      <c r="K22" s="26"/>
      <c r="L22" s="26"/>
    </row>
    <row r="23" spans="1:18" ht="15.6" x14ac:dyDescent="0.3">
      <c r="D23" s="26"/>
      <c r="E23" s="26"/>
      <c r="F23" s="26"/>
      <c r="G23" s="26"/>
      <c r="H23" s="26"/>
      <c r="I23" s="26"/>
      <c r="J23" s="26"/>
      <c r="K23" s="26"/>
      <c r="L23" s="26"/>
    </row>
    <row r="24" spans="1:18" ht="15.6" x14ac:dyDescent="0.3"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R24" s="26"/>
    </row>
    <row r="25" spans="1:18" ht="15.6" x14ac:dyDescent="0.3"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1:18" ht="15.6" x14ac:dyDescent="0.3">
      <c r="A26" s="26"/>
      <c r="B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P26" s="26"/>
      <c r="Q26" s="26"/>
      <c r="R26" s="26"/>
    </row>
    <row r="27" spans="1:18" ht="15.6" x14ac:dyDescent="0.3">
      <c r="D27" s="26"/>
      <c r="E27" s="26"/>
      <c r="F27" s="26"/>
    </row>
    <row r="28" spans="1:18" ht="15.6" x14ac:dyDescent="0.3">
      <c r="D28" s="26"/>
      <c r="E28" s="26"/>
      <c r="F28" s="26"/>
    </row>
    <row r="29" spans="1:18" ht="15.6" x14ac:dyDescent="0.3">
      <c r="D29" s="26"/>
      <c r="E29" s="26"/>
      <c r="F29" s="26"/>
    </row>
    <row r="30" spans="1:18" ht="15.6" x14ac:dyDescent="0.3">
      <c r="D30" s="26"/>
      <c r="E30" s="26"/>
      <c r="F30" s="26"/>
    </row>
  </sheetData>
  <mergeCells count="6">
    <mergeCell ref="A10:A12"/>
    <mergeCell ref="A5:A7"/>
    <mergeCell ref="A15:A18"/>
    <mergeCell ref="B15:B18"/>
    <mergeCell ref="B10:B13"/>
    <mergeCell ref="B5:B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24"/>
  <sheetViews>
    <sheetView topLeftCell="B1" zoomScale="90" zoomScaleNormal="90" workbookViewId="0">
      <selection activeCell="D44" sqref="D44"/>
    </sheetView>
  </sheetViews>
  <sheetFormatPr baseColWidth="10" defaultRowHeight="14.4" x14ac:dyDescent="0.3"/>
  <cols>
    <col min="1" max="1" width="11.88671875" customWidth="1"/>
    <col min="2" max="2" width="12.44140625" customWidth="1"/>
    <col min="3" max="3" width="8" customWidth="1"/>
    <col min="4" max="4" width="12.33203125" customWidth="1"/>
    <col min="5" max="5" width="13.88671875" customWidth="1"/>
    <col min="6" max="7" width="10.5546875" customWidth="1"/>
    <col min="8" max="8" width="11.88671875" customWidth="1"/>
    <col min="9" max="9" width="12" customWidth="1"/>
    <col min="10" max="10" width="11.6640625" customWidth="1"/>
    <col min="11" max="11" width="11.33203125" customWidth="1"/>
    <col min="12" max="12" width="11" customWidth="1"/>
    <col min="13" max="13" width="10.6640625" customWidth="1"/>
    <col min="14" max="14" width="11.44140625" customWidth="1"/>
    <col min="15" max="15" width="6.109375" customWidth="1"/>
    <col min="16" max="16" width="16.6640625" customWidth="1"/>
    <col min="17" max="17" width="17.5546875" customWidth="1"/>
  </cols>
  <sheetData>
    <row r="1" spans="1:17" x14ac:dyDescent="0.3">
      <c r="J1" s="2"/>
    </row>
    <row r="2" spans="1:17" ht="23.4" x14ac:dyDescent="0.45">
      <c r="B2" s="26"/>
      <c r="C2" s="26"/>
      <c r="D2" s="26"/>
      <c r="E2" s="26"/>
      <c r="F2" s="26"/>
      <c r="G2" s="26"/>
      <c r="H2" s="49" t="s">
        <v>1</v>
      </c>
      <c r="J2" s="26"/>
      <c r="K2" s="26"/>
      <c r="L2" s="26"/>
      <c r="M2" s="26"/>
      <c r="N2" s="26"/>
      <c r="O2" s="26"/>
      <c r="P2" s="26"/>
    </row>
    <row r="3" spans="1:17" ht="5.25" customHeight="1" x14ac:dyDescent="0.3">
      <c r="A3" s="26"/>
      <c r="B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P3" s="26"/>
    </row>
    <row r="4" spans="1:17" ht="15.6" x14ac:dyDescent="0.3">
      <c r="A4" s="26"/>
      <c r="B4" s="42" t="s">
        <v>15</v>
      </c>
      <c r="D4" s="26"/>
      <c r="E4" s="42" t="s">
        <v>31</v>
      </c>
      <c r="F4" s="42" t="s">
        <v>32</v>
      </c>
      <c r="G4" s="42" t="s">
        <v>33</v>
      </c>
      <c r="H4" s="42" t="s">
        <v>34</v>
      </c>
      <c r="I4" s="42" t="s">
        <v>35</v>
      </c>
      <c r="J4" s="42" t="s">
        <v>30</v>
      </c>
      <c r="K4" s="42" t="s">
        <v>48</v>
      </c>
      <c r="L4" s="42" t="s">
        <v>58</v>
      </c>
      <c r="M4" s="42" t="s">
        <v>16</v>
      </c>
      <c r="N4" s="42" t="s">
        <v>36</v>
      </c>
      <c r="P4" s="43" t="s">
        <v>21</v>
      </c>
      <c r="Q4" s="43" t="s">
        <v>20</v>
      </c>
    </row>
    <row r="5" spans="1:17" ht="6" customHeight="1" x14ac:dyDescent="0.3">
      <c r="A5" s="27"/>
      <c r="B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P5" s="27"/>
      <c r="Q5" s="27"/>
    </row>
    <row r="6" spans="1:17" ht="15.6" x14ac:dyDescent="0.3">
      <c r="A6" s="103" t="s">
        <v>1</v>
      </c>
      <c r="B6" s="102">
        <v>20000</v>
      </c>
      <c r="D6" s="28" t="s">
        <v>17</v>
      </c>
      <c r="E6" s="52">
        <v>2000</v>
      </c>
      <c r="F6" s="52">
        <v>2000</v>
      </c>
      <c r="G6" s="52">
        <v>2000</v>
      </c>
      <c r="H6" s="52">
        <v>2000</v>
      </c>
      <c r="I6" s="52">
        <v>2000</v>
      </c>
      <c r="J6" s="52">
        <v>2000</v>
      </c>
      <c r="K6" s="52">
        <v>2000</v>
      </c>
      <c r="L6" s="52">
        <v>2000</v>
      </c>
      <c r="M6" s="52">
        <v>2000</v>
      </c>
      <c r="N6" s="52">
        <v>2000</v>
      </c>
      <c r="P6" s="29">
        <v>20000</v>
      </c>
      <c r="Q6" s="36"/>
    </row>
    <row r="7" spans="1:17" ht="15.6" x14ac:dyDescent="0.3">
      <c r="A7" s="103"/>
      <c r="B7" s="102"/>
      <c r="D7" s="51" t="s">
        <v>18</v>
      </c>
      <c r="E7" s="52">
        <v>2000.52</v>
      </c>
      <c r="F7" s="52">
        <v>1773.83</v>
      </c>
      <c r="G7" s="52">
        <v>1929.12</v>
      </c>
      <c r="H7" s="52">
        <v>2560.65</v>
      </c>
      <c r="I7" s="52">
        <v>2044.72</v>
      </c>
      <c r="J7" s="52">
        <v>1977.58</v>
      </c>
      <c r="K7" s="52"/>
      <c r="L7" s="52"/>
      <c r="M7" s="52"/>
      <c r="N7" s="52"/>
      <c r="P7" s="30">
        <f>SUM(E7:N7)</f>
        <v>12286.419999999998</v>
      </c>
      <c r="Q7" s="37">
        <f>B6-P7</f>
        <v>7713.5800000000017</v>
      </c>
    </row>
    <row r="8" spans="1:17" ht="17.25" customHeight="1" x14ac:dyDescent="0.3">
      <c r="A8" s="103"/>
      <c r="B8" s="102"/>
      <c r="D8" s="28" t="s">
        <v>56</v>
      </c>
      <c r="E8" s="32"/>
      <c r="F8" s="32"/>
      <c r="G8" s="32"/>
      <c r="H8" s="32"/>
      <c r="I8" s="32"/>
      <c r="J8" s="32"/>
      <c r="K8" s="32"/>
      <c r="L8" s="32"/>
      <c r="M8" s="32"/>
      <c r="N8" s="32"/>
      <c r="P8" s="32"/>
      <c r="Q8" s="48"/>
    </row>
    <row r="9" spans="1:17" ht="14.25" customHeight="1" x14ac:dyDescent="0.3">
      <c r="A9" s="103"/>
      <c r="B9" s="102"/>
      <c r="D9" s="47" t="s">
        <v>27</v>
      </c>
      <c r="E9" s="47">
        <v>1910.16</v>
      </c>
      <c r="F9" s="47">
        <v>1728.3</v>
      </c>
      <c r="G9" s="47">
        <v>1808.47</v>
      </c>
      <c r="H9" s="47">
        <v>2520.96</v>
      </c>
      <c r="I9" s="47">
        <v>2044.69</v>
      </c>
      <c r="J9" s="47"/>
      <c r="K9" s="47"/>
      <c r="L9" s="47"/>
      <c r="M9" s="47"/>
      <c r="N9" s="47"/>
      <c r="P9" s="32">
        <f>SUM(E9:N9)</f>
        <v>10012.58</v>
      </c>
      <c r="Q9" s="48">
        <f>B6-P9</f>
        <v>9987.42</v>
      </c>
    </row>
    <row r="10" spans="1:17" ht="4.5" customHeight="1" x14ac:dyDescent="0.3">
      <c r="A10" s="27"/>
      <c r="B10" s="34"/>
      <c r="D10" s="27"/>
      <c r="E10" s="34"/>
      <c r="F10" s="34"/>
      <c r="G10" s="34"/>
      <c r="H10" s="34"/>
      <c r="I10" s="34"/>
      <c r="J10" s="34"/>
      <c r="K10" s="34"/>
      <c r="L10" s="34"/>
      <c r="M10" s="34" t="s">
        <v>88</v>
      </c>
      <c r="N10" s="34"/>
      <c r="P10" s="34"/>
      <c r="Q10" s="34"/>
    </row>
    <row r="11" spans="1:17" ht="15.6" x14ac:dyDescent="0.3">
      <c r="A11" s="40"/>
      <c r="B11" s="41"/>
      <c r="C11" s="17"/>
      <c r="D11" s="40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17"/>
      <c r="P11" s="41"/>
    </row>
    <row r="12" spans="1:17" ht="23.4" x14ac:dyDescent="0.45">
      <c r="B12" s="26"/>
      <c r="C12" s="26"/>
      <c r="D12" s="26"/>
      <c r="E12" s="26"/>
      <c r="F12" s="26"/>
      <c r="G12" s="26"/>
      <c r="H12" s="49" t="s">
        <v>73</v>
      </c>
      <c r="J12" s="26"/>
      <c r="K12" s="26"/>
      <c r="L12" s="26"/>
      <c r="M12" s="26"/>
      <c r="N12" s="26"/>
      <c r="O12" s="26"/>
      <c r="P12" s="26"/>
    </row>
    <row r="13" spans="1:17" ht="14.25" customHeight="1" x14ac:dyDescent="0.3">
      <c r="A13" s="26"/>
      <c r="B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P13" s="26"/>
    </row>
    <row r="14" spans="1:17" ht="22.5" customHeight="1" x14ac:dyDescent="0.3">
      <c r="A14" s="26"/>
      <c r="B14" s="42" t="s">
        <v>15</v>
      </c>
      <c r="D14" s="26"/>
      <c r="E14" s="42" t="s">
        <v>31</v>
      </c>
      <c r="F14" s="42" t="s">
        <v>32</v>
      </c>
      <c r="G14" s="42" t="s">
        <v>33</v>
      </c>
      <c r="H14" s="42" t="s">
        <v>34</v>
      </c>
      <c r="I14" s="42" t="s">
        <v>35</v>
      </c>
      <c r="J14" s="42" t="s">
        <v>30</v>
      </c>
      <c r="K14" s="42" t="s">
        <v>48</v>
      </c>
      <c r="L14" s="42" t="s">
        <v>58</v>
      </c>
      <c r="M14" s="42" t="s">
        <v>16</v>
      </c>
      <c r="N14" s="42" t="s">
        <v>36</v>
      </c>
      <c r="P14" s="43" t="s">
        <v>21</v>
      </c>
      <c r="Q14" s="43" t="s">
        <v>20</v>
      </c>
    </row>
    <row r="15" spans="1:17" ht="6" customHeight="1" x14ac:dyDescent="0.3">
      <c r="A15" s="27"/>
      <c r="B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P15" s="27"/>
      <c r="Q15" s="27"/>
    </row>
    <row r="16" spans="1:17" ht="15.6" x14ac:dyDescent="0.3">
      <c r="A16" s="103" t="s">
        <v>2</v>
      </c>
      <c r="B16" s="102">
        <v>2500</v>
      </c>
      <c r="D16" s="28" t="s">
        <v>17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P16" s="29">
        <f>SUM(E16:N16)</f>
        <v>0</v>
      </c>
      <c r="Q16" s="36"/>
    </row>
    <row r="17" spans="1:18" ht="15.6" x14ac:dyDescent="0.3">
      <c r="A17" s="103"/>
      <c r="B17" s="102"/>
      <c r="D17" s="51" t="s">
        <v>18</v>
      </c>
      <c r="E17" s="52">
        <v>500.99</v>
      </c>
      <c r="F17" s="52">
        <v>363.91</v>
      </c>
      <c r="G17" s="52">
        <v>447.19</v>
      </c>
      <c r="H17" s="52"/>
      <c r="I17" s="52"/>
      <c r="J17" s="52">
        <v>505.27</v>
      </c>
      <c r="K17" s="52"/>
      <c r="L17" s="52"/>
      <c r="M17" s="52"/>
      <c r="N17" s="52"/>
      <c r="P17" s="30">
        <f>SUM(E17:N17)</f>
        <v>1817.3600000000001</v>
      </c>
      <c r="Q17" s="37">
        <f>B16-P17</f>
        <v>682.63999999999987</v>
      </c>
    </row>
    <row r="18" spans="1:18" ht="16.5" customHeight="1" x14ac:dyDescent="0.3">
      <c r="A18" s="103"/>
      <c r="B18" s="102"/>
      <c r="D18" s="28" t="s">
        <v>56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P18" s="32"/>
      <c r="Q18" s="48"/>
    </row>
    <row r="19" spans="1:18" ht="15.6" x14ac:dyDescent="0.3">
      <c r="A19" s="103"/>
      <c r="B19" s="102"/>
      <c r="D19" s="47" t="s">
        <v>27</v>
      </c>
      <c r="E19" s="47">
        <v>375.95</v>
      </c>
      <c r="F19" s="47">
        <v>341.9</v>
      </c>
      <c r="G19" s="47">
        <v>347.91</v>
      </c>
      <c r="H19" s="47"/>
      <c r="I19" s="47"/>
      <c r="J19" s="32"/>
      <c r="K19" s="47"/>
      <c r="L19" s="47"/>
      <c r="M19" s="47"/>
      <c r="N19" s="47"/>
      <c r="P19" s="32">
        <f>SUM(E19:N19)</f>
        <v>1065.76</v>
      </c>
      <c r="Q19" s="48">
        <f>B16-P19</f>
        <v>1434.24</v>
      </c>
    </row>
    <row r="20" spans="1:18" ht="5.25" customHeight="1" x14ac:dyDescent="0.3">
      <c r="A20" s="27"/>
      <c r="B20" s="34"/>
      <c r="D20" s="27"/>
      <c r="E20" s="34"/>
      <c r="F20" s="34"/>
      <c r="G20" s="34"/>
      <c r="H20" s="34"/>
      <c r="I20" s="34"/>
      <c r="J20" s="34"/>
      <c r="K20" s="34"/>
      <c r="L20" s="34"/>
      <c r="M20" s="34"/>
      <c r="N20" s="34"/>
      <c r="P20" s="34"/>
      <c r="Q20" s="34"/>
    </row>
    <row r="21" spans="1:18" ht="15.6" x14ac:dyDescent="0.3">
      <c r="A21" s="40"/>
      <c r="B21" s="41"/>
      <c r="C21" s="17"/>
      <c r="D21" s="40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17"/>
      <c r="P21" s="41"/>
      <c r="R21" s="26"/>
    </row>
    <row r="22" spans="1:18" ht="15.6" x14ac:dyDescent="0.3">
      <c r="Q22" s="26"/>
      <c r="R22" s="26"/>
    </row>
    <row r="23" spans="1:18" ht="15.6" x14ac:dyDescent="0.3">
      <c r="R23" s="26"/>
    </row>
    <row r="24" spans="1:18" ht="15.6" x14ac:dyDescent="0.3">
      <c r="R24" s="26"/>
    </row>
  </sheetData>
  <mergeCells count="4">
    <mergeCell ref="A6:A9"/>
    <mergeCell ref="B6:B9"/>
    <mergeCell ref="A16:A19"/>
    <mergeCell ref="B16:B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Calendrier</vt:lpstr>
      <vt:lpstr>Général</vt:lpstr>
      <vt:lpstr>Lot 1</vt:lpstr>
      <vt:lpstr>Lot 2</vt:lpstr>
      <vt:lpstr>Lot 3</vt:lpstr>
      <vt:lpstr>Lot 4</vt:lpstr>
      <vt:lpstr>Lot 5 &amp; 6</vt:lpstr>
      <vt:lpstr>Lot 7</vt:lpstr>
      <vt:lpstr>DVD &amp; Livres lus</vt:lpstr>
      <vt:lpstr>PNB &amp; ebooks</vt:lpstr>
    </vt:vector>
  </TitlesOfParts>
  <Company>Conseil Départemental de la Marne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CURCHOD HELENE</dc:creator>
  <cp:lastModifiedBy>MENEUR VERONIQUE</cp:lastModifiedBy>
  <cp:lastPrinted>2024-03-06T09:35:25Z</cp:lastPrinted>
  <dcterms:created xsi:type="dcterms:W3CDTF">2020-09-10T11:32:09Z</dcterms:created>
  <dcterms:modified xsi:type="dcterms:W3CDTF">2024-06-24T11:52:29Z</dcterms:modified>
</cp:coreProperties>
</file>